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omko\Downloads\"/>
    </mc:Choice>
  </mc:AlternateContent>
  <xr:revisionPtr revIDLastSave="0" documentId="13_ncr:1_{6BB640D3-F127-41CA-BF99-951A3E02DF74}" xr6:coauthVersionLast="47" xr6:coauthVersionMax="47" xr10:uidLastSave="{00000000-0000-0000-0000-000000000000}"/>
  <bookViews>
    <workbookView xWindow="-108" yWindow="-108" windowWidth="23256" windowHeight="13896" tabRatio="645" firstSheet="1" activeTab="1" xr2:uid="{D32E642E-2E40-43AA-B922-B956A4E0EA94}"/>
  </bookViews>
  <sheets>
    <sheet name="Сбор данных" sheetId="11" state="hidden" r:id="rId1"/>
    <sheet name="Анкета" sheetId="9" r:id="rId2"/>
    <sheet name="Пример" sheetId="12" r:id="rId3"/>
    <sheet name="Tech" sheetId="10" state="hidden" r:id="rId4"/>
    <sheet name="Tech_M" sheetId="14" state="hidden" r:id="rId5"/>
  </sheets>
  <definedNames>
    <definedName name="_xlnm._FilterDatabase" localSheetId="4" hidden="1">Tech_M!$A$4:$Y$34</definedName>
    <definedName name="_xlnm._FilterDatabase" localSheetId="1" hidden="1">Анкета!$A$41:$AI$159</definedName>
    <definedName name="Check1">Tech!$E$4</definedName>
    <definedName name="Check10">Tech!$E$10</definedName>
    <definedName name="Check11">Tech!$E$12</definedName>
    <definedName name="Check12">Tech!$E$13</definedName>
    <definedName name="Check13">Tech!$E$14</definedName>
    <definedName name="Check14">Tech!$E$15</definedName>
    <definedName name="Check15">Tech!$E$16</definedName>
    <definedName name="Check16">Tech!$E$17</definedName>
    <definedName name="Check17">Tech!$E$18</definedName>
    <definedName name="Check18">Tech!$E$19</definedName>
    <definedName name="Check19">Tech!$E$20</definedName>
    <definedName name="Check20">Tech!$E$22</definedName>
    <definedName name="Check21">Tech!$E$11</definedName>
    <definedName name="Check22">Tech!$E$21</definedName>
    <definedName name="Check3">Tech!$E$5</definedName>
    <definedName name="Check4">Tech!$E$6</definedName>
    <definedName name="Check5">Tech!$E$7</definedName>
    <definedName name="Check6">Tech!$E$8</definedName>
    <definedName name="Check9">Tech!$E$9</definedName>
    <definedName name="Начало">Анкета!$A$5</definedName>
    <definedName name="Номинации">Анкета!$B$13</definedName>
    <definedName name="Общие_вопросы">Анкета!$39:$92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G7" i="11" l="1"/>
  <c r="CE7" i="11"/>
  <c r="BZ7" i="11"/>
  <c r="BW7" i="11"/>
  <c r="BR7" i="11"/>
  <c r="BP7" i="11"/>
  <c r="BL7" i="11"/>
  <c r="BI7" i="11"/>
  <c r="BE7" i="11"/>
  <c r="BB7" i="11"/>
  <c r="AX7" i="11"/>
  <c r="AU7" i="11"/>
  <c r="AQ7" i="11"/>
  <c r="AO7" i="11"/>
  <c r="AL7" i="11"/>
  <c r="AF7" i="11"/>
  <c r="AD7" i="11"/>
  <c r="AA7" i="11"/>
  <c r="AV7" i="11"/>
  <c r="AV6" i="11"/>
  <c r="AV5" i="11"/>
  <c r="AU6" i="11"/>
  <c r="AU5" i="11"/>
  <c r="AT7" i="11"/>
  <c r="AT6" i="11"/>
  <c r="AT5" i="11"/>
  <c r="AS7" i="11"/>
  <c r="AS6" i="11"/>
  <c r="AS5" i="11"/>
  <c r="AR7" i="11"/>
  <c r="AR6" i="11"/>
  <c r="AR5" i="11"/>
  <c r="AW7" i="11"/>
  <c r="AW6" i="11"/>
  <c r="AW5" i="11"/>
  <c r="AX6" i="11"/>
  <c r="AX5" i="11"/>
  <c r="AY7" i="11"/>
  <c r="AY6" i="11"/>
  <c r="AY5" i="11"/>
  <c r="AZ7" i="11"/>
  <c r="AZ6" i="11"/>
  <c r="AZ5" i="11"/>
  <c r="BA7" i="11"/>
  <c r="BA6" i="11"/>
  <c r="BA5" i="11"/>
  <c r="BB6" i="11"/>
  <c r="BB5" i="11"/>
  <c r="AQ6" i="11"/>
  <c r="AQ5" i="11"/>
  <c r="AP7" i="11"/>
  <c r="AP6" i="11"/>
  <c r="AP5" i="11"/>
  <c r="AO6" i="11"/>
  <c r="AO5" i="11"/>
  <c r="BC7" i="11"/>
  <c r="BC6" i="11"/>
  <c r="BC5" i="11"/>
  <c r="BD7" i="11"/>
  <c r="BD6" i="11"/>
  <c r="BD5" i="11"/>
  <c r="BE6" i="11"/>
  <c r="BE5" i="11"/>
  <c r="BF7" i="11"/>
  <c r="BF6" i="11"/>
  <c r="BF5" i="11"/>
  <c r="BG7" i="11"/>
  <c r="BG6" i="11"/>
  <c r="BG5" i="11"/>
  <c r="BH7" i="11"/>
  <c r="BH6" i="11"/>
  <c r="BH5" i="11"/>
  <c r="BI6" i="11"/>
  <c r="BI5" i="11"/>
  <c r="BJ7" i="11"/>
  <c r="BJ6" i="11"/>
  <c r="BJ5" i="11"/>
  <c r="BK7" i="11"/>
  <c r="BK6" i="11"/>
  <c r="BK5" i="11"/>
  <c r="BL6" i="11"/>
  <c r="BL5" i="11"/>
  <c r="BM7" i="11"/>
  <c r="BM6" i="11"/>
  <c r="BM5" i="11"/>
  <c r="BN7" i="11"/>
  <c r="BN6" i="11"/>
  <c r="BN5" i="11"/>
  <c r="BO7" i="11"/>
  <c r="BO6" i="11"/>
  <c r="BO5" i="11"/>
  <c r="BP6" i="11"/>
  <c r="BP5" i="11"/>
  <c r="BQ7" i="11"/>
  <c r="BQ6" i="11"/>
  <c r="BQ5" i="11"/>
  <c r="BR6" i="11"/>
  <c r="BR5" i="11"/>
  <c r="AN7" i="11"/>
  <c r="AN6" i="11"/>
  <c r="AN5" i="11"/>
  <c r="AM7" i="11"/>
  <c r="AM6" i="11"/>
  <c r="AM5" i="11"/>
  <c r="AL6" i="11"/>
  <c r="AL5" i="11"/>
  <c r="AK7" i="11"/>
  <c r="AK6" i="11"/>
  <c r="AK5" i="11"/>
  <c r="BS7" i="11"/>
  <c r="BS6" i="11"/>
  <c r="BS5" i="11"/>
  <c r="BT7" i="11"/>
  <c r="BT6" i="11"/>
  <c r="BT5" i="11"/>
  <c r="BU7" i="11"/>
  <c r="BU6" i="11"/>
  <c r="BU5" i="11"/>
  <c r="BV7" i="11"/>
  <c r="BV6" i="11"/>
  <c r="BV5" i="11"/>
  <c r="BW6" i="11"/>
  <c r="BW5" i="11"/>
  <c r="BX7" i="11"/>
  <c r="BX6" i="11"/>
  <c r="BX5" i="11"/>
  <c r="BY7" i="11"/>
  <c r="BY6" i="11"/>
  <c r="BY5" i="11"/>
  <c r="BZ6" i="11"/>
  <c r="BZ5" i="11"/>
  <c r="CA7" i="11"/>
  <c r="CA6" i="11"/>
  <c r="CA5" i="11"/>
  <c r="CB7" i="11"/>
  <c r="CB6" i="11"/>
  <c r="CB5" i="11"/>
  <c r="AJ7" i="11"/>
  <c r="AJ6" i="11"/>
  <c r="AJ5" i="11"/>
  <c r="AI7" i="11"/>
  <c r="AI6" i="11"/>
  <c r="AI5" i="11"/>
  <c r="AH7" i="11"/>
  <c r="AH6" i="11"/>
  <c r="AH5" i="11"/>
  <c r="AG7" i="11"/>
  <c r="AG6" i="11"/>
  <c r="AG5" i="11"/>
  <c r="AF6" i="11"/>
  <c r="AF5" i="11"/>
  <c r="CC7" i="11"/>
  <c r="CC6" i="11"/>
  <c r="CC5" i="11"/>
  <c r="CD7" i="11"/>
  <c r="CD6" i="11"/>
  <c r="CD5" i="11"/>
  <c r="CE6" i="11"/>
  <c r="CE5" i="11"/>
  <c r="CF7" i="11"/>
  <c r="CF6" i="11"/>
  <c r="CF5" i="11"/>
  <c r="CG6" i="11"/>
  <c r="CG5" i="11"/>
  <c r="CH7" i="11"/>
  <c r="CH6" i="11"/>
  <c r="CH5" i="11"/>
  <c r="AE7" i="11"/>
  <c r="AE6" i="11"/>
  <c r="AE5" i="11"/>
  <c r="AD6" i="11"/>
  <c r="AD5" i="11"/>
  <c r="AC7" i="11"/>
  <c r="AC6" i="11"/>
  <c r="AC5" i="11"/>
  <c r="AB7" i="11"/>
  <c r="AB6" i="11"/>
  <c r="AB5" i="11"/>
  <c r="AA6" i="11"/>
  <c r="AA5" i="11"/>
  <c r="Z7" i="11"/>
  <c r="Z6" i="11"/>
  <c r="Z5" i="11"/>
  <c r="Y7" i="11"/>
  <c r="Y6" i="11"/>
  <c r="Y5" i="11"/>
  <c r="C68" i="9"/>
  <c r="C67" i="9"/>
  <c r="C73" i="9"/>
  <c r="C72" i="9"/>
  <c r="C71" i="9"/>
  <c r="C70" i="9"/>
  <c r="C69" i="9"/>
  <c r="C66" i="9"/>
  <c r="C65" i="9"/>
  <c r="C64" i="9"/>
  <c r="C63" i="9"/>
  <c r="C62" i="9"/>
  <c r="C60" i="9"/>
  <c r="C61" i="9"/>
  <c r="E20" i="10"/>
  <c r="E22" i="10"/>
  <c r="E21" i="10"/>
  <c r="AG22" i="9" s="1"/>
  <c r="E19" i="10"/>
  <c r="E18" i="10"/>
  <c r="E17" i="10"/>
  <c r="AC32" i="9" s="1"/>
  <c r="BN1" i="11" s="1"/>
  <c r="E16" i="10"/>
  <c r="E15" i="10"/>
  <c r="E14" i="10"/>
  <c r="E13" i="10"/>
  <c r="E12" i="10"/>
  <c r="E11" i="10"/>
  <c r="E10" i="10"/>
  <c r="E9" i="10"/>
  <c r="E8" i="10"/>
  <c r="E7" i="10"/>
  <c r="E6" i="10"/>
  <c r="E5" i="10"/>
  <c r="E4" i="10"/>
  <c r="U7" i="11"/>
  <c r="U6" i="11"/>
  <c r="U5" i="11"/>
  <c r="T5" i="11"/>
  <c r="T7" i="11"/>
  <c r="T6" i="11"/>
  <c r="S5" i="11"/>
  <c r="CF1" i="11"/>
  <c r="CA1" i="11"/>
  <c r="BX1" i="11"/>
  <c r="BU1" i="11"/>
  <c r="BQ1" i="11"/>
  <c r="BM1" i="11"/>
  <c r="BJ1" i="11"/>
  <c r="BG1" i="11"/>
  <c r="BD1" i="11"/>
  <c r="BA1" i="11"/>
  <c r="AV1" i="11"/>
  <c r="AS1" i="11"/>
  <c r="AP1" i="11"/>
  <c r="AM1" i="11"/>
  <c r="AH1" i="11"/>
  <c r="AE1" i="11"/>
  <c r="AB1" i="11"/>
  <c r="Y1" i="11"/>
  <c r="V1" i="11"/>
  <c r="I5" i="11"/>
  <c r="D5" i="11"/>
  <c r="C5" i="11"/>
  <c r="N42" i="9"/>
  <c r="N59" i="9"/>
  <c r="N74" i="9"/>
  <c r="C22" i="14"/>
  <c r="F22" i="14"/>
  <c r="C25" i="14"/>
  <c r="C24" i="14"/>
  <c r="C23" i="14"/>
  <c r="C21" i="14"/>
  <c r="C20" i="14"/>
  <c r="C19" i="14"/>
  <c r="C18" i="14"/>
  <c r="F18" i="14"/>
  <c r="N58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86" i="9" l="1"/>
  <c r="Q13" i="9"/>
  <c r="R13" i="9"/>
  <c r="S13" i="9"/>
  <c r="T13" i="9"/>
  <c r="U13" i="9"/>
  <c r="V13" i="9"/>
  <c r="W13" i="9"/>
  <c r="X13" i="9"/>
  <c r="Y13" i="9"/>
  <c r="Z13" i="9"/>
  <c r="AA13" i="9"/>
  <c r="AB13" i="9"/>
  <c r="AC13" i="9"/>
  <c r="AD13" i="9"/>
  <c r="AE13" i="9"/>
  <c r="AF13" i="9"/>
  <c r="AG13" i="9"/>
  <c r="AH13" i="9"/>
  <c r="P13" i="9"/>
  <c r="AH23" i="9"/>
  <c r="AF21" i="9"/>
  <c r="AE20" i="9"/>
  <c r="AD33" i="9"/>
  <c r="AC14" i="9"/>
  <c r="AB31" i="9"/>
  <c r="AA30" i="9"/>
  <c r="Z29" i="9"/>
  <c r="Y28" i="9"/>
  <c r="X27" i="9"/>
  <c r="W26" i="9"/>
  <c r="V25" i="9"/>
  <c r="U24" i="9"/>
  <c r="T19" i="9"/>
  <c r="S18" i="9"/>
  <c r="R17" i="9"/>
  <c r="Q16" i="9"/>
  <c r="P15" i="9"/>
  <c r="F13" i="14"/>
  <c r="V14" i="9" l="1"/>
  <c r="V77" i="9" s="1"/>
  <c r="N77" i="9" s="1"/>
  <c r="AQ1" i="11"/>
  <c r="S14" i="9"/>
  <c r="S85" i="9" s="1"/>
  <c r="AF1" i="11"/>
  <c r="W14" i="9"/>
  <c r="W78" i="9" s="1"/>
  <c r="N78" i="9" s="1"/>
  <c r="AT1" i="11"/>
  <c r="AE14" i="9"/>
  <c r="AE61" i="9" s="1"/>
  <c r="BV1" i="11"/>
  <c r="AD14" i="9"/>
  <c r="AD90" i="9" s="1"/>
  <c r="BR1" i="11"/>
  <c r="T14" i="9"/>
  <c r="T87" i="9" s="1"/>
  <c r="AI1" i="11"/>
  <c r="X14" i="9"/>
  <c r="X79" i="9" s="1"/>
  <c r="N79" i="9" s="1"/>
  <c r="AW1" i="11"/>
  <c r="AF14" i="9"/>
  <c r="AF62" i="9" s="1"/>
  <c r="BY1" i="11"/>
  <c r="Y14" i="9"/>
  <c r="Y84" i="9" s="1"/>
  <c r="BB1" i="11"/>
  <c r="AA14" i="9"/>
  <c r="AA70" i="9" s="1"/>
  <c r="BH1" i="11"/>
  <c r="AB14" i="9"/>
  <c r="AB84" i="9" s="1"/>
  <c r="BK1" i="11"/>
  <c r="R14" i="9"/>
  <c r="R62" i="9" s="1"/>
  <c r="AC1" i="11"/>
  <c r="AG14" i="9"/>
  <c r="AG64" i="9" s="1"/>
  <c r="CB1" i="11"/>
  <c r="Z14" i="9"/>
  <c r="Z69" i="9" s="1"/>
  <c r="BE1" i="11"/>
  <c r="AH14" i="9"/>
  <c r="AH63" i="9" s="1"/>
  <c r="CG1" i="11"/>
  <c r="Q14" i="9"/>
  <c r="Q85" i="9" s="1"/>
  <c r="Z1" i="11"/>
  <c r="P14" i="9"/>
  <c r="P75" i="9" s="1"/>
  <c r="N75" i="9" s="1"/>
  <c r="W1" i="11"/>
  <c r="U14" i="9"/>
  <c r="U76" i="9" s="1"/>
  <c r="N76" i="9" s="1"/>
  <c r="AN1" i="11"/>
  <c r="AC72" i="9"/>
  <c r="AC85" i="9"/>
  <c r="AC83" i="9"/>
  <c r="AC84" i="9"/>
  <c r="AC87" i="9"/>
  <c r="AC80" i="9"/>
  <c r="AC82" i="9"/>
  <c r="AC81" i="9"/>
  <c r="AC90" i="9"/>
  <c r="AC89" i="9"/>
  <c r="AC88" i="9"/>
  <c r="AC91" i="9"/>
  <c r="AC92" i="9"/>
  <c r="C34" i="14"/>
  <c r="C33" i="14"/>
  <c r="C32" i="14"/>
  <c r="C31" i="14"/>
  <c r="C30" i="14"/>
  <c r="C29" i="14"/>
  <c r="C28" i="14"/>
  <c r="C27" i="14"/>
  <c r="C26" i="14"/>
  <c r="C17" i="14"/>
  <c r="C16" i="14"/>
  <c r="C15" i="14"/>
  <c r="C14" i="14"/>
  <c r="F28" i="14"/>
  <c r="F26" i="14"/>
  <c r="F34" i="14"/>
  <c r="F33" i="14"/>
  <c r="F32" i="14"/>
  <c r="F31" i="14"/>
  <c r="F30" i="14"/>
  <c r="F29" i="14"/>
  <c r="F27" i="14"/>
  <c r="F25" i="14"/>
  <c r="F24" i="14"/>
  <c r="F23" i="14"/>
  <c r="F21" i="14"/>
  <c r="F20" i="14"/>
  <c r="F19" i="14"/>
  <c r="F17" i="14"/>
  <c r="F16" i="14"/>
  <c r="F15" i="14"/>
  <c r="F14" i="14"/>
  <c r="F12" i="14"/>
  <c r="F11" i="14"/>
  <c r="F10" i="14"/>
  <c r="F8" i="14"/>
  <c r="Y7" i="14"/>
  <c r="X7" i="14"/>
  <c r="W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Y6" i="14"/>
  <c r="X6" i="14"/>
  <c r="W6" i="14"/>
  <c r="V6" i="14"/>
  <c r="U6" i="14"/>
  <c r="T6" i="14"/>
  <c r="S6" i="14"/>
  <c r="R6" i="14"/>
  <c r="Q6" i="14"/>
  <c r="P6" i="14"/>
  <c r="O6" i="14"/>
  <c r="N6" i="14"/>
  <c r="M6" i="14"/>
  <c r="L6" i="14"/>
  <c r="K6" i="14"/>
  <c r="J6" i="14"/>
  <c r="I6" i="14"/>
  <c r="H6" i="14"/>
  <c r="G6" i="14"/>
  <c r="Y5" i="14"/>
  <c r="X5" i="14"/>
  <c r="W5" i="14"/>
  <c r="V5" i="14"/>
  <c r="U5" i="14"/>
  <c r="T5" i="14"/>
  <c r="S5" i="14"/>
  <c r="R5" i="14"/>
  <c r="Q5" i="14"/>
  <c r="P5" i="14"/>
  <c r="O5" i="14"/>
  <c r="N5" i="14"/>
  <c r="M5" i="14"/>
  <c r="L5" i="14"/>
  <c r="K5" i="14"/>
  <c r="J5" i="14"/>
  <c r="I5" i="14"/>
  <c r="H5" i="14"/>
  <c r="G5" i="14"/>
  <c r="O7" i="11"/>
  <c r="N7" i="11"/>
  <c r="O6" i="11"/>
  <c r="N6" i="11"/>
  <c r="O5" i="11"/>
  <c r="N5" i="11"/>
  <c r="AF88" i="9" l="1"/>
  <c r="Z89" i="9"/>
  <c r="AE80" i="9"/>
  <c r="AE90" i="9"/>
  <c r="AE91" i="9"/>
  <c r="AB81" i="9"/>
  <c r="AF91" i="9"/>
  <c r="R89" i="9"/>
  <c r="U85" i="9"/>
  <c r="Z82" i="9"/>
  <c r="AF84" i="9"/>
  <c r="AA87" i="9"/>
  <c r="AF85" i="9"/>
  <c r="Z87" i="9"/>
  <c r="Z80" i="9"/>
  <c r="Z88" i="9"/>
  <c r="Z85" i="9"/>
  <c r="Z90" i="9"/>
  <c r="AH92" i="9"/>
  <c r="AH84" i="9"/>
  <c r="AH85" i="9"/>
  <c r="AH82" i="9"/>
  <c r="AH87" i="9"/>
  <c r="AE89" i="9"/>
  <c r="AE92" i="9"/>
  <c r="AE84" i="9"/>
  <c r="AE81" i="9"/>
  <c r="AE85" i="9"/>
  <c r="AB89" i="9"/>
  <c r="AB92" i="9"/>
  <c r="AB90" i="9"/>
  <c r="W89" i="9"/>
  <c r="W87" i="9"/>
  <c r="W90" i="9"/>
  <c r="W92" i="9"/>
  <c r="U89" i="9"/>
  <c r="R91" i="9"/>
  <c r="R92" i="9"/>
  <c r="AF89" i="9"/>
  <c r="AF90" i="9"/>
  <c r="AF80" i="9"/>
  <c r="AF92" i="9"/>
  <c r="AF87" i="9"/>
  <c r="Y81" i="9"/>
  <c r="Y87" i="9"/>
  <c r="Y82" i="9"/>
  <c r="X92" i="9"/>
  <c r="X67" i="9"/>
  <c r="N67" i="9" s="1"/>
  <c r="R87" i="9"/>
  <c r="R80" i="9"/>
  <c r="R88" i="9"/>
  <c r="AH81" i="9"/>
  <c r="AF81" i="9"/>
  <c r="AE87" i="9"/>
  <c r="AE88" i="9"/>
  <c r="AG89" i="9"/>
  <c r="AG83" i="9"/>
  <c r="AG88" i="9"/>
  <c r="AG84" i="9"/>
  <c r="AG90" i="9"/>
  <c r="AF83" i="9"/>
  <c r="AE83" i="9"/>
  <c r="AF82" i="9"/>
  <c r="AE82" i="9"/>
  <c r="AD81" i="9"/>
  <c r="AD92" i="9"/>
  <c r="AD84" i="9"/>
  <c r="AD83" i="9"/>
  <c r="AD87" i="9"/>
  <c r="AA83" i="9"/>
  <c r="AA82" i="9"/>
  <c r="AA90" i="9"/>
  <c r="AA81" i="9"/>
  <c r="AA84" i="9"/>
  <c r="AB71" i="9"/>
  <c r="N71" i="9" s="1"/>
  <c r="AB88" i="9"/>
  <c r="AA88" i="9"/>
  <c r="AB82" i="9"/>
  <c r="AB83" i="9"/>
  <c r="AA91" i="9"/>
  <c r="AB91" i="9"/>
  <c r="AB87" i="9"/>
  <c r="AB85" i="9"/>
  <c r="AB80" i="9"/>
  <c r="Z91" i="9"/>
  <c r="Z81" i="9"/>
  <c r="Z83" i="9"/>
  <c r="Z92" i="9"/>
  <c r="Z84" i="9"/>
  <c r="Y85" i="9"/>
  <c r="X84" i="9"/>
  <c r="X82" i="9"/>
  <c r="X88" i="9"/>
  <c r="X81" i="9"/>
  <c r="X89" i="9"/>
  <c r="X87" i="9"/>
  <c r="X90" i="9"/>
  <c r="X85" i="9"/>
  <c r="X91" i="9"/>
  <c r="X80" i="9"/>
  <c r="W80" i="9"/>
  <c r="W88" i="9"/>
  <c r="V88" i="9"/>
  <c r="V92" i="9"/>
  <c r="V89" i="9"/>
  <c r="V90" i="9"/>
  <c r="U92" i="9"/>
  <c r="U82" i="9"/>
  <c r="U81" i="9"/>
  <c r="U90" i="9"/>
  <c r="W91" i="9"/>
  <c r="V82" i="9"/>
  <c r="U80" i="9"/>
  <c r="W83" i="9"/>
  <c r="W82" i="9"/>
  <c r="W84" i="9"/>
  <c r="W66" i="9"/>
  <c r="N66" i="9" s="1"/>
  <c r="U88" i="9"/>
  <c r="W81" i="9"/>
  <c r="W85" i="9"/>
  <c r="R85" i="9"/>
  <c r="T90" i="9"/>
  <c r="S91" i="9"/>
  <c r="S84" i="9"/>
  <c r="S90" i="9"/>
  <c r="S89" i="9"/>
  <c r="S87" i="9"/>
  <c r="S80" i="9"/>
  <c r="S82" i="9"/>
  <c r="R90" i="9"/>
  <c r="R81" i="9"/>
  <c r="R83" i="9"/>
  <c r="R84" i="9"/>
  <c r="R82" i="9"/>
  <c r="Q87" i="9"/>
  <c r="Q81" i="9"/>
  <c r="Q88" i="9"/>
  <c r="Q84" i="9"/>
  <c r="Q80" i="9"/>
  <c r="Q89" i="9"/>
  <c r="Q83" i="9"/>
  <c r="Q92" i="9"/>
  <c r="Q90" i="9"/>
  <c r="Q91" i="9"/>
  <c r="Q61" i="9"/>
  <c r="Q82" i="9"/>
  <c r="Y92" i="9"/>
  <c r="AA92" i="9"/>
  <c r="AA89" i="9"/>
  <c r="V91" i="9"/>
  <c r="AG91" i="9"/>
  <c r="S88" i="9"/>
  <c r="AD80" i="9"/>
  <c r="AA80" i="9"/>
  <c r="AH80" i="9"/>
  <c r="Y80" i="9"/>
  <c r="S81" i="9"/>
  <c r="AA85" i="9"/>
  <c r="AG85" i="9"/>
  <c r="S83" i="9"/>
  <c r="AD85" i="9"/>
  <c r="S63" i="9"/>
  <c r="AD73" i="9"/>
  <c r="N73" i="9" s="1"/>
  <c r="T64" i="9"/>
  <c r="N64" i="9" s="1"/>
  <c r="S92" i="9"/>
  <c r="AH88" i="9"/>
  <c r="AD88" i="9"/>
  <c r="Y89" i="9"/>
  <c r="AD82" i="9"/>
  <c r="AG82" i="9"/>
  <c r="T82" i="9"/>
  <c r="T83" i="9"/>
  <c r="AG92" i="9"/>
  <c r="T88" i="9"/>
  <c r="AH89" i="9"/>
  <c r="AD91" i="9"/>
  <c r="Y88" i="9"/>
  <c r="V81" i="9"/>
  <c r="AG81" i="9"/>
  <c r="T81" i="9"/>
  <c r="T84" i="9"/>
  <c r="V84" i="9"/>
  <c r="Y68" i="9"/>
  <c r="N68" i="9" s="1"/>
  <c r="T92" i="9"/>
  <c r="T91" i="9"/>
  <c r="AH91" i="9"/>
  <c r="AD89" i="9"/>
  <c r="Y91" i="9"/>
  <c r="V80" i="9"/>
  <c r="AG80" i="9"/>
  <c r="T80" i="9"/>
  <c r="Y83" i="9"/>
  <c r="T85" i="9"/>
  <c r="X83" i="9"/>
  <c r="V83" i="9"/>
  <c r="U84" i="9"/>
  <c r="T89" i="9"/>
  <c r="AH90" i="9"/>
  <c r="Y90" i="9"/>
  <c r="V87" i="9"/>
  <c r="AG87" i="9"/>
  <c r="AH83" i="9"/>
  <c r="V85" i="9"/>
  <c r="P84" i="9"/>
  <c r="P90" i="9"/>
  <c r="P82" i="9"/>
  <c r="P87" i="9"/>
  <c r="P89" i="9"/>
  <c r="P80" i="9"/>
  <c r="P83" i="9"/>
  <c r="P85" i="9"/>
  <c r="P92" i="9"/>
  <c r="P91" i="9"/>
  <c r="P88" i="9"/>
  <c r="P81" i="9"/>
  <c r="V7" i="11"/>
  <c r="W7" i="11"/>
  <c r="W6" i="11"/>
  <c r="W5" i="11"/>
  <c r="X6" i="11"/>
  <c r="X7" i="11"/>
  <c r="X5" i="11"/>
  <c r="V6" i="11"/>
  <c r="V5" i="11"/>
  <c r="P60" i="9"/>
  <c r="N60" i="9" s="1"/>
  <c r="U87" i="9"/>
  <c r="U83" i="9"/>
  <c r="U91" i="9"/>
  <c r="N63" i="9"/>
  <c r="U65" i="9"/>
  <c r="N65" i="9" s="1"/>
  <c r="N72" i="9"/>
  <c r="N62" i="9"/>
  <c r="N69" i="9"/>
  <c r="N61" i="9"/>
  <c r="N70" i="9"/>
  <c r="E5" i="14"/>
  <c r="F5" i="14"/>
  <c r="X8" i="14"/>
  <c r="Y8" i="14"/>
  <c r="N88" i="9" l="1"/>
  <c r="N87" i="9"/>
  <c r="N80" i="9"/>
  <c r="N82" i="9"/>
  <c r="N90" i="9"/>
  <c r="N83" i="9"/>
  <c r="N89" i="9"/>
  <c r="N92" i="9"/>
  <c r="N84" i="9"/>
  <c r="N91" i="9"/>
  <c r="N85" i="9"/>
  <c r="N81" i="9"/>
  <c r="Q11" i="14"/>
  <c r="G9" i="14"/>
  <c r="H9" i="14"/>
  <c r="T11" i="14"/>
  <c r="R11" i="14"/>
  <c r="N11" i="14"/>
  <c r="W8" i="14"/>
  <c r="U8" i="14"/>
  <c r="P11" i="14"/>
  <c r="M11" i="14"/>
  <c r="S11" i="14"/>
  <c r="U12" i="14"/>
  <c r="V8" i="14"/>
  <c r="O11" i="14"/>
  <c r="V11" i="14"/>
  <c r="K9" i="14"/>
  <c r="W11" i="14"/>
  <c r="X11" i="14"/>
  <c r="L9" i="14"/>
  <c r="J9" i="14"/>
  <c r="Q12" i="14"/>
  <c r="Y10" i="14"/>
  <c r="S9" i="14"/>
  <c r="G13" i="14"/>
  <c r="T9" i="14"/>
  <c r="H13" i="14"/>
  <c r="M9" i="14"/>
  <c r="N9" i="14"/>
  <c r="O9" i="14"/>
  <c r="P9" i="14"/>
  <c r="R12" i="14"/>
  <c r="Q8" i="14"/>
  <c r="I9" i="14"/>
  <c r="Y13" i="14"/>
  <c r="Q10" i="14"/>
  <c r="R9" i="14"/>
  <c r="G10" i="14"/>
  <c r="H10" i="14"/>
  <c r="L13" i="14"/>
  <c r="U9" i="14"/>
  <c r="I13" i="14"/>
  <c r="V9" i="14"/>
  <c r="J13" i="14"/>
  <c r="W9" i="14"/>
  <c r="K13" i="14"/>
  <c r="X9" i="14"/>
  <c r="U11" i="14"/>
  <c r="Q13" i="14"/>
  <c r="R8" i="14"/>
  <c r="G12" i="14"/>
  <c r="S13" i="14"/>
  <c r="L10" i="14"/>
  <c r="H12" i="14"/>
  <c r="T13" i="14"/>
  <c r="I10" i="14"/>
  <c r="M13" i="14"/>
  <c r="J10" i="14"/>
  <c r="N13" i="14"/>
  <c r="K10" i="14"/>
  <c r="O13" i="14"/>
  <c r="P13" i="14"/>
  <c r="Y9" i="14"/>
  <c r="G8" i="14"/>
  <c r="S10" i="14"/>
  <c r="H8" i="14"/>
  <c r="T10" i="14"/>
  <c r="L12" i="14"/>
  <c r="M10" i="14"/>
  <c r="I12" i="14"/>
  <c r="U13" i="14"/>
  <c r="N10" i="14"/>
  <c r="J12" i="14"/>
  <c r="V13" i="14"/>
  <c r="O10" i="14"/>
  <c r="K12" i="14"/>
  <c r="W13" i="14"/>
  <c r="P10" i="14"/>
  <c r="X13" i="14"/>
  <c r="R10" i="14"/>
  <c r="Y12" i="14"/>
  <c r="Q9" i="14"/>
  <c r="G11" i="14"/>
  <c r="S12" i="14"/>
  <c r="L8" i="14"/>
  <c r="H11" i="14"/>
  <c r="T12" i="14"/>
  <c r="I8" i="14"/>
  <c r="U10" i="14"/>
  <c r="M12" i="14"/>
  <c r="J8" i="14"/>
  <c r="V10" i="14"/>
  <c r="N12" i="14"/>
  <c r="K8" i="14"/>
  <c r="W10" i="14"/>
  <c r="O12" i="14"/>
  <c r="X10" i="14"/>
  <c r="P12" i="14"/>
  <c r="R13" i="14"/>
  <c r="Y11" i="14"/>
  <c r="S8" i="14"/>
  <c r="T8" i="14"/>
  <c r="L11" i="14"/>
  <c r="M8" i="14"/>
  <c r="I11" i="14"/>
  <c r="N8" i="14"/>
  <c r="J11" i="14"/>
  <c r="V12" i="14"/>
  <c r="O8" i="14"/>
  <c r="K11" i="14"/>
  <c r="W12" i="14"/>
  <c r="P8" i="14"/>
  <c r="X12" i="14"/>
  <c r="S7" i="11" l="1"/>
  <c r="R7" i="11"/>
  <c r="Q7" i="11"/>
  <c r="P7" i="11"/>
  <c r="M7" i="11"/>
  <c r="L7" i="11"/>
  <c r="K7" i="11"/>
  <c r="J7" i="11"/>
  <c r="I7" i="11"/>
  <c r="H7" i="11"/>
  <c r="G7" i="11"/>
  <c r="F7" i="11"/>
  <c r="E7" i="11"/>
  <c r="D7" i="11"/>
  <c r="C7" i="11"/>
  <c r="B7" i="11"/>
  <c r="S6" i="11"/>
  <c r="R6" i="11"/>
  <c r="Q6" i="11"/>
  <c r="P6" i="11"/>
  <c r="M6" i="11"/>
  <c r="L6" i="11"/>
  <c r="K6" i="11"/>
  <c r="J6" i="11"/>
  <c r="I6" i="11"/>
  <c r="H6" i="11"/>
  <c r="G6" i="11"/>
  <c r="F6" i="11"/>
  <c r="E6" i="11"/>
  <c r="D6" i="11"/>
  <c r="C6" i="11"/>
  <c r="B6" i="11"/>
  <c r="R5" i="11"/>
  <c r="Q5" i="11"/>
  <c r="P5" i="11"/>
  <c r="M5" i="11"/>
  <c r="L5" i="11"/>
  <c r="K5" i="11"/>
  <c r="J5" i="11"/>
  <c r="H5" i="11"/>
  <c r="G5" i="11"/>
  <c r="F5" i="11"/>
  <c r="E5" i="11"/>
  <c r="B5" i="11"/>
</calcChain>
</file>

<file path=xl/sharedStrings.xml><?xml version="1.0" encoding="utf-8"?>
<sst xmlns="http://schemas.openxmlformats.org/spreadsheetml/2006/main" count="853" uniqueCount="532">
  <si>
    <t>Образование XXI века</t>
  </si>
  <si>
    <t>Здоровье нации</t>
  </si>
  <si>
    <t>Ед. измерения</t>
  </si>
  <si>
    <t>Поле для заполнения</t>
  </si>
  <si>
    <t>-</t>
  </si>
  <si>
    <t>лет</t>
  </si>
  <si>
    <t>да/нет</t>
  </si>
  <si>
    <t>Регион реализации проекта</t>
  </si>
  <si>
    <t>Организация, финансирующая проект, отличная от инициатора проекта (при наличии)</t>
  </si>
  <si>
    <t>Вопросы</t>
  </si>
  <si>
    <t>млрд руб., без НДС</t>
  </si>
  <si>
    <t>Развитие Арктики и Дальнего Востока</t>
  </si>
  <si>
    <t>млн т в год</t>
  </si>
  <si>
    <t>МВт*ч в год</t>
  </si>
  <si>
    <t>Высшее образование / СПО</t>
  </si>
  <si>
    <t>Среднее общее образование</t>
  </si>
  <si>
    <t>чел. в год</t>
  </si>
  <si>
    <t>Медицинские учреждения</t>
  </si>
  <si>
    <t>Производство медицинских препаратов</t>
  </si>
  <si>
    <t>Производство медицинского оборудования</t>
  </si>
  <si>
    <t>Правила работы с Анкетой</t>
  </si>
  <si>
    <t>Транспортная инфраструктура для грузоперевозок</t>
  </si>
  <si>
    <t>Транспортная инфраструктура для пассажирских перевозок</t>
  </si>
  <si>
    <t>Производственная инфраструктура</t>
  </si>
  <si>
    <t>Энергетика</t>
  </si>
  <si>
    <t>Номинация</t>
  </si>
  <si>
    <t>Сфера</t>
  </si>
  <si>
    <t>Form Controls</t>
  </si>
  <si>
    <t>Номер номинации</t>
  </si>
  <si>
    <t>Жилищное строительство</t>
  </si>
  <si>
    <t>Транспортная инфраструктура</t>
  </si>
  <si>
    <t>Жилищно-коммунальная инфраструктура</t>
  </si>
  <si>
    <t>Страна реализации проекта</t>
  </si>
  <si>
    <t>Плотность застройки объекта</t>
  </si>
  <si>
    <t>Список регионов РФ в алфавитном порядке</t>
  </si>
  <si>
    <t>Другое (свой вариант)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</si>
  <si>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</si>
  <si>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</si>
  <si>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</si>
  <si>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</si>
  <si>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</si>
  <si>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</si>
  <si>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Ангола</t>
  </si>
  <si>
    <t>Андорра</t>
  </si>
  <si>
    <t>Антигуа и Барбуда</t>
  </si>
  <si>
    <t>Аргентина</t>
  </si>
  <si>
    <t>Армения</t>
  </si>
  <si>
    <t>Афганистан</t>
  </si>
  <si>
    <t>Багамские Острова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</si>
  <si>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</si>
  <si>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</si>
  <si>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</si>
  <si>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</si>
  <si>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</si>
  <si>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</si>
  <si>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</si>
  <si>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Болгария</t>
  </si>
  <si>
    <t>Боливия</t>
  </si>
  <si>
    <t>Босния и Герцеговина</t>
  </si>
  <si>
    <t>Ботсвана</t>
  </si>
  <si>
    <t>Бразилия</t>
  </si>
  <si>
    <t>Бруней</t>
  </si>
  <si>
    <t>Буркина-Фасо</t>
  </si>
  <si>
    <t>Бурунди</t>
  </si>
  <si>
    <t>Бутан</t>
  </si>
  <si>
    <t>Вануату</t>
  </si>
  <si>
    <t>Ватикан (Святой Престол)</t>
  </si>
  <si>
    <t>Великобритания</t>
  </si>
  <si>
    <t>Венгрия</t>
  </si>
  <si>
    <t>Венесуэла</t>
  </si>
  <si>
    <t>Вьетнам</t>
  </si>
  <si>
    <t>Габон</t>
  </si>
  <si>
    <t>Гаити</t>
  </si>
  <si>
    <t>Гайана</t>
  </si>
  <si>
    <t>Гамбия</t>
  </si>
  <si>
    <t>Гана</t>
  </si>
  <si>
    <t>Гватемала</t>
  </si>
  <si>
    <t>Гвинея</t>
  </si>
  <si>
    <t>Гвинея-Бисау</t>
  </si>
  <si>
    <t>Германия</t>
  </si>
  <si>
    <t>Гондурас</t>
  </si>
  <si>
    <t>Гренада</t>
  </si>
  <si>
    <t>Греция</t>
  </si>
  <si>
    <t>Грузия</t>
  </si>
  <si>
    <t>Дания</t>
  </si>
  <si>
    <t>Демократическая Республика Конго</t>
  </si>
  <si>
    <t>Джибути</t>
  </si>
  <si>
    <t>Доминика</t>
  </si>
  <si>
    <t>Доминиканская Республика</t>
  </si>
  <si>
    <t>Египет</t>
  </si>
  <si>
    <t>Замбия</t>
  </si>
  <si>
    <t>Зимбабве</t>
  </si>
  <si>
    <t>Израиль</t>
  </si>
  <si>
    <t>Индия</t>
  </si>
  <si>
    <t>Индонезия</t>
  </si>
  <si>
    <t>Иордания</t>
  </si>
  <si>
    <t>Ирак</t>
  </si>
  <si>
    <t>Иран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</si>
  <si>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</si>
  <si>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</si>
  <si>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</si>
  <si>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</si>
  <si>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</si>
  <si>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</si>
  <si>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</si>
  <si>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</si>
  <si>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</si>
  <si>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</si>
  <si>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</si>
  <si>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</si>
  <si>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</si>
  <si>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Кирибати</t>
  </si>
  <si>
    <t>Китай</t>
  </si>
  <si>
    <t>КНДР</t>
  </si>
  <si>
    <t>Колумбия</t>
  </si>
  <si>
    <t>Коморы</t>
  </si>
  <si>
    <t>Коста-Рика</t>
  </si>
  <si>
    <t>Кот-д’Ивуар</t>
  </si>
  <si>
    <t>Куба</t>
  </si>
  <si>
    <t>Кувейт</t>
  </si>
  <si>
    <t>Кыргызстан</t>
  </si>
  <si>
    <t>Лаос</t>
  </si>
  <si>
    <t>Латвия</t>
  </si>
  <si>
    <t>Лесото</t>
  </si>
  <si>
    <t>Либерия</t>
  </si>
  <si>
    <t>Ливан</t>
  </si>
  <si>
    <t>Ливия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</si>
  <si>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</si>
  <si>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</si>
  <si>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</si>
  <si>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</si>
  <si>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</si>
  <si>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</si>
  <si>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Македония (Северная)</t>
  </si>
  <si>
    <t>Малави</t>
  </si>
  <si>
    <t>Малайзия</t>
  </si>
  <si>
    <t>Мали</t>
  </si>
  <si>
    <t>Мальдивы</t>
  </si>
  <si>
    <t>Мальта</t>
  </si>
  <si>
    <t>Марокко</t>
  </si>
  <si>
    <t>Маршалловы Острова</t>
  </si>
  <si>
    <t>Мексика</t>
  </si>
  <si>
    <t>Микронезия</t>
  </si>
  <si>
    <t>Мозамбик</t>
  </si>
  <si>
    <t>Молдавия</t>
  </si>
  <si>
    <t>Монако</t>
  </si>
  <si>
    <t>Монголия</t>
  </si>
  <si>
    <t>Мьянма</t>
  </si>
  <si>
    <t>Намибия</t>
  </si>
  <si>
    <t>Науру</t>
  </si>
  <si>
    <t>Непал</t>
  </si>
  <si>
    <t>Нигер</t>
  </si>
  <si>
    <t>Нигерия</t>
  </si>
  <si>
    <t>Нидерланды</t>
  </si>
  <si>
    <t>Никарагуа</t>
  </si>
  <si>
    <t>Новая Зеландия</t>
  </si>
  <si>
    <t>Норвегия</t>
  </si>
  <si>
    <t>Объединённые Арабские Эмираты</t>
  </si>
  <si>
    <t>Оман</t>
  </si>
  <si>
    <t>Пакистан</t>
  </si>
  <si>
    <t>Палау</t>
  </si>
  <si>
    <t>Палестина</t>
  </si>
  <si>
    <t>Панама</t>
  </si>
  <si>
    <t>Папуа — Новая Гвинея</t>
  </si>
  <si>
    <t>Парагвай</t>
  </si>
  <si>
    <t>Перу</t>
  </si>
  <si>
    <t>Польша</t>
  </si>
  <si>
    <t>Португалия</t>
  </si>
  <si>
    <t>Республика Конго</t>
  </si>
  <si>
    <t>Республика Корея</t>
  </si>
  <si>
    <t>Республика Молдова</t>
  </si>
  <si>
    <t>Россия</t>
  </si>
  <si>
    <t>Руанда</t>
  </si>
  <si>
    <t>Румыния</t>
  </si>
  <si>
    <t>Сальвадор</t>
  </si>
  <si>
    <t>Самоа</t>
  </si>
  <si>
    <t>Сан-Марино</t>
  </si>
  <si>
    <t>Сан-Томе и Принсипи</t>
  </si>
  <si>
    <t>Саудовская Аравия</t>
  </si>
  <si>
    <t>Северная Македония</t>
  </si>
  <si>
    <t>Сейшелы</t>
  </si>
  <si>
    <t>Сенегал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</si>
  <si>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</si>
  <si>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</si>
  <si>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</si>
  <si>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</si>
  <si>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</si>
  <si>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</si>
  <si>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</si>
  <si>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</si>
  <si>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Соломоновы Острова</t>
  </si>
  <si>
    <t>Сомали</t>
  </si>
  <si>
    <t>Судан</t>
  </si>
  <si>
    <t>Суринам</t>
  </si>
  <si>
    <t>США</t>
  </si>
  <si>
    <t>Сьерра-Леоне</t>
  </si>
  <si>
    <t>Таджикистан</t>
  </si>
  <si>
    <t>Таиланд</t>
  </si>
  <si>
    <t>Танзания</t>
  </si>
  <si>
    <t>Тимор-Лесте</t>
  </si>
  <si>
    <t>Того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</si>
  <si>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</si>
  <si>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</si>
  <si>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</si>
  <si>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</si>
  <si>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</si>
  <si>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</si>
  <si>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</si>
  <si>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</si>
  <si>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</si>
  <si>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Уругвай</t>
  </si>
  <si>
    <t>Фиджи</t>
  </si>
  <si>
    <t>Филиппины</t>
  </si>
  <si>
    <t>Финляндия</t>
  </si>
  <si>
    <t>Франция</t>
  </si>
  <si>
    <t>Хорватия</t>
  </si>
  <si>
    <t>ЦАР</t>
  </si>
  <si>
    <t>Чад</t>
  </si>
  <si>
    <t>Чехия</t>
  </si>
  <si>
    <t>Чили</t>
  </si>
  <si>
    <t>Швейцария</t>
  </si>
  <si>
    <t>Швеция</t>
  </si>
  <si>
    <t>Шри-Ланка</t>
  </si>
  <si>
    <t>Эквадор</t>
  </si>
  <si>
    <t>Экваториальная Гвинея</t>
  </si>
  <si>
    <t>Эритрея</t>
  </si>
  <si>
    <t>Эсватини</t>
  </si>
  <si>
    <t>Эстония</t>
  </si>
  <si>
    <t>Эфиопия</t>
  </si>
  <si>
    <t>Южная Африка</t>
  </si>
  <si>
    <t>Южная Осетия</t>
  </si>
  <si>
    <t>Южный Судан</t>
  </si>
  <si>
    <t>Ямайка</t>
  </si>
  <si>
    <t>Япония</t>
  </si>
  <si>
    <t xml:space="preserve">Техническая таблица для коррректной работы макроса </t>
  </si>
  <si>
    <t>Стадии реализации проекта</t>
  </si>
  <si>
    <t>инвестиционная</t>
  </si>
  <si>
    <t>эксплуатационная</t>
  </si>
  <si>
    <t>Анкета Заявителя инфраструктурной премии "Импульс"</t>
  </si>
  <si>
    <t>Инфраструктурный каркас страны</t>
  </si>
  <si>
    <t>Технологическое лидерство</t>
  </si>
  <si>
    <t>тыс. пасс. в год</t>
  </si>
  <si>
    <t>ед.</t>
  </si>
  <si>
    <t>Технологическое обеспечение продовольственной безопасности</t>
  </si>
  <si>
    <t>Описание проекта</t>
  </si>
  <si>
    <t>млрд руб., без НДС, в год</t>
  </si>
  <si>
    <t>Комментарии по заполнению</t>
  </si>
  <si>
    <t>Величина капитальных затрат проекта в рублях в ценах базового года</t>
  </si>
  <si>
    <t>Список экологичных технологий</t>
  </si>
  <si>
    <t>Оборудование на экологическом топливе (биотопливо, электричество, водород, метан, СПГ, КПГ, ВИЭ)</t>
  </si>
  <si>
    <t>Транспорт на экологическом топливе (биотопливо, электричество, водород, метан, СПГ, КПГ, ВИЭ)</t>
  </si>
  <si>
    <t>Инфраструктура для заправки наземного транспорта экологичным топливом (биотопливо, электричество, водород, метан, СПГ, КПГ, ВИЭ)</t>
  </si>
  <si>
    <t>Инфраструктура для бункеровки судов экологичным топливом ( биотопливо, электротопливо, метанол, СУГ, СПГ, аммиак, водород)</t>
  </si>
  <si>
    <t>Инфраструктура для перевалки или хранения пыльных грузов "закрытым способом"</t>
  </si>
  <si>
    <t>Технологии создания высокоэффективных систем генерации, распределения и хранения энергии</t>
  </si>
  <si>
    <t>Технологии создания энергетических систем с замкнутым топливным циклом</t>
  </si>
  <si>
    <t>Технологии создания новых материалов с заданными свойствами и эксплуатационными характеристиками</t>
  </si>
  <si>
    <t>Технологии космического приборостроения для развития современных систем связи, навигации и дистанционного зондирования Земли</t>
  </si>
  <si>
    <t>Технологии микроэлектроники и фотоники для систем хранения, обработки, передачи и защиты информации</t>
  </si>
  <si>
    <t>Технологии защищенных квантовых систем передачи данных</t>
  </si>
  <si>
    <t>Биомедицинские и когнитивные технологии здорового и активного долголетия.</t>
  </si>
  <si>
    <t>Технологии разработки медицинских изделий нового поколения, включая биогибридные, бионические технологии и нейротехно логии</t>
  </si>
  <si>
    <t>Беспилотные и автономные системы в транспорте</t>
  </si>
  <si>
    <t>Технологии разработки лекарственных средств и платформ нового поколения (биотехнологических, высокотехнологичных и радиофармацевтических лекарственных препаратов)</t>
  </si>
  <si>
    <t>Технологии персонализированного, лечебного и функционального питания для здоровьесбережения</t>
  </si>
  <si>
    <t>Технологии искусственного интеллекта, виртуальной и дополненной реальности</t>
  </si>
  <si>
    <t>Список технологий</t>
  </si>
  <si>
    <t xml:space="preserve">км </t>
  </si>
  <si>
    <t>Необходимо заполнить информацию  по одному из двух пунктов: по текущему или следующему за ним</t>
  </si>
  <si>
    <t>Необходимо заполнить информацию  по одному из двух пунктов: по текущему или предыдущему</t>
  </si>
  <si>
    <t>Наименование Проекта</t>
  </si>
  <si>
    <t>Регион реализации Проекта</t>
  </si>
  <si>
    <t>ИНН инициатора проекта</t>
  </si>
  <si>
    <t>Общие критерии</t>
  </si>
  <si>
    <t>МВт</t>
  </si>
  <si>
    <t>Выход проекта на целевую загрузку - достижение максимального уровня функционирования объекта, при котором он способен стабильно обеспечивать предусмотренный проектом объем продукции, услуг или выполнения функций в соответствии с установленными стандартами качества и нормативами</t>
  </si>
  <si>
    <t>Указывается общее количество созданных рабочих мест при выходе проекта на целевую загрузку</t>
  </si>
  <si>
    <t>предынвестиционная</t>
  </si>
  <si>
    <t>Наличие в программе (или факультативно) дисциплин в области развития и применения инновационных технологий, а также инфраструктуры их преподавания</t>
  </si>
  <si>
    <t>Онлайн-платформы</t>
  </si>
  <si>
    <t>Использование дорогостоящего современного оборудования</t>
  </si>
  <si>
    <t>тыс. кв. м/га</t>
  </si>
  <si>
    <t>Система трубопроводная медицинских газов/вакуума</t>
  </si>
  <si>
    <t>Система рентгеновской компьютерной томографии всего тела</t>
  </si>
  <si>
    <t>Система магнитно-резонансной томографии всего тела, со сверхпроводящим магнитом</t>
  </si>
  <si>
    <t>Система ангиографическая рентгеновская стационарная, цифровая</t>
  </si>
  <si>
    <t>Анализатор масс-спектрометрический ИВД</t>
  </si>
  <si>
    <t>Система электромеханическая для литотрипсии, экстракорпоральная</t>
  </si>
  <si>
    <t>Система хирургическая роботизированная</t>
  </si>
  <si>
    <t>Конструкции модульные для чистых помещений</t>
  </si>
  <si>
    <t>Система лазерная офтальмологическая фемтосекундная твердотельная</t>
  </si>
  <si>
    <t>Система линейного ускорителя для радиохирургии/лучевой терапии стереотаксическая</t>
  </si>
  <si>
    <t>Система для брахитерапии с дистанционной загрузкой радионуклидного источника</t>
  </si>
  <si>
    <t xml:space="preserve">Иное оборудование, стоимостью свыше 50 млн руб. по "Результатам мониторинга и анализа цен на медицинские изделия от X.2025" Федеральной службы по надзору в сфере здравоохранения </t>
  </si>
  <si>
    <t>Список дорогостоющего оборудования для медицинских учреждений</t>
  </si>
  <si>
    <t>Список дорогостоящего оборудования для медицинских учреждений</t>
  </si>
  <si>
    <t>Протяжённость инженерных сетей, строимых (модернизируемых) объектом</t>
  </si>
  <si>
    <t xml:space="preserve">Необходимо выбрать вариант из списка
</t>
  </si>
  <si>
    <t>Текущая стадия реализации проекта</t>
  </si>
  <si>
    <t>АЛТАЙСКИЙ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</si>
  <si>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</si>
  <si>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</si>
  <si>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</si>
  <si>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</si>
  <si>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</si>
  <si>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</si>
  <si>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</si>
  <si>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</si>
  <si>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</si>
  <si>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ДОНЕЦКАЯ НАРОДНАЯ РЕСПУБЛИКА</t>
  </si>
  <si>
    <t>ЕВРЕЙСКАЯ АВТОНОМНАЯ ОБЛАСТЬ</t>
  </si>
  <si>
    <t>ЗАБАЙКАЛЬСКИЙ КРАЙ</t>
  </si>
  <si>
    <t>ЗАПОРОЖСКАЯ ОБЛАСТЬ</t>
  </si>
  <si>
    <t>ИВАНОВСКАЯ ОБЛАСТЬ</t>
  </si>
  <si>
    <t>ИРКУТСКАЯ ОБЛАСТЬ</t>
  </si>
  <si>
    <t>КАБАРДИНО-БАЛКАРСКАЯ РЕСПУБЛИКА</t>
  </si>
  <si>
    <t>КАЛИНИНГРАДСКАЯ ОБЛАСТЬ</t>
  </si>
  <si>
    <t>КАЛУЖСКАЯ ОБЛАСТЬ</t>
  </si>
  <si>
    <t>КАМЧАТСКИЙ КРАЙ</t>
  </si>
  <si>
    <t>КАРАЧАЕВО-ЧЕРКЕССКАЯ РЕСПУБЛИКА</t>
  </si>
  <si>
    <t>КЕМЕРОВСКАЯ ОБЛАСТЬ - КУЗБАСС</t>
  </si>
  <si>
    <t>КИРОВСКАЯ ОБЛАСТЬ</t>
  </si>
  <si>
    <t>КОСТРОМСКАЯ ОБЛАСТЬ</t>
  </si>
  <si>
    <t>КРАСНОДАРСКИЙ КРАЙ</t>
  </si>
  <si>
    <t>КРАСНОЯРСКИЙ КРАЙ</t>
  </si>
  <si>
    <t>КУРГАНСКАЯ ОБЛАСТЬ</t>
  </si>
  <si>
    <t>КУРСКАЯ ОБЛАСТЬ</t>
  </si>
  <si>
    <t>ЛЕНИНГРАДСКАЯ ОБЛАСТЬ</t>
  </si>
  <si>
    <t>ЛИПЕЦКАЯ ОБЛАСТЬ</t>
  </si>
  <si>
    <t>ЛУГАНСКАЯ НАРОДНАЯ РЕСПУБЛИКА</t>
  </si>
  <si>
    <t>МАГАДАНСКАЯ ОБЛАСТЬ</t>
  </si>
  <si>
    <t>МОСКВА</t>
  </si>
  <si>
    <t>МОСКОВСКАЯ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</si>
  <si>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</si>
  <si>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</si>
  <si>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</si>
  <si>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</si>
  <si>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</si>
  <si>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</si>
  <si>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</si>
  <si>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</si>
  <si>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</si>
  <si>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</si>
  <si>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</si>
  <si>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ПСКОВСКАЯ ОБЛАСТЬ</t>
  </si>
  <si>
    <t>РЕСПУБЛИКА АДЫГЕЯ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</si>
  <si>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</si>
  <si>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</si>
  <si>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</si>
  <si>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</si>
  <si>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</si>
  <si>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РЕСПУБЛИКА КАЛМЫКИЯ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</si>
  <si>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</si>
  <si>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</si>
  <si>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</si>
  <si>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</si>
  <si>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</si>
  <si>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</si>
  <si>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</si>
  <si>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</t>
  </si>
  <si>
    <t>РЕСПУБЛИКА ТЫВА</t>
  </si>
  <si>
    <t>РЕСПУБЛИКА ХАКАСИЯ</t>
  </si>
  <si>
    <t>РОСТОВСКАЯ ОБЛАСТЬ</t>
  </si>
  <si>
    <t>РЯЗАНСКАЯ ОБЛАСТЬ</t>
  </si>
  <si>
    <t>САМАРСКАЯ ОБЛАСТЬ</t>
  </si>
  <si>
    <t>САНКТ-ПЕТЕРБУРГ</t>
  </si>
  <si>
    <t>САРАТОВСКАЯ ОБЛАСТЬ</t>
  </si>
  <si>
    <t>САХАЛИНСКАЯ ОБЛАСТЬ</t>
  </si>
  <si>
    <t>СВЕРДЛОВСКАЯ ОБЛАСТЬ</t>
  </si>
  <si>
    <t>СЕВАСТОПОЛЬ</t>
  </si>
  <si>
    <t>СМОЛЕНСКАЯ ОБЛАСТЬ</t>
  </si>
  <si>
    <t>СТАВРОПОЛЬСКИЙ КРАЙ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</si>
  <si>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</si>
  <si>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</si>
  <si>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</si>
  <si>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</si>
  <si>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</si>
  <si>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УДМУРТСКАЯ РЕСПУБЛИКА</t>
  </si>
  <si>
    <t>УЛЬЯНОВСКАЯ ОБЛАСТЬ</t>
  </si>
  <si>
    <t>ХАБАРОВСКИЙ КРАЙ</t>
  </si>
  <si>
    <t>ХАНТЫ-МАНСИЙСКИЙ АВТОНОМНЫЙ ОКРУГ — ЮГРА</t>
  </si>
  <si>
    <t>ХЕРСОНСКАЯ ОБЛАСТЬ</t>
  </si>
  <si>
    <t>ЧЕЛЯБИНСКАЯ ОБЛАСТЬ</t>
  </si>
  <si>
    <t>ЧЕЧЕНСКАЯ РЕСПУБЛИКА</t>
  </si>
  <si>
    <t>ЧУВАШСКАЯ РЕСПУБЛИКА</t>
  </si>
  <si>
    <t>ЧУКОТСКИЙ АВТОНОМНЫЙ ОКРУГ</t>
  </si>
  <si>
    <t>ЯМАЛО-НЕНЕЦКИЙ АВТОНОМНЫЙ ОКРУГ</t>
  </si>
  <si>
    <t>ЯРОСЛАВСКАЯ ОБЛАСТЬ</t>
  </si>
  <si>
    <t>При выборе "другое, свой вариант", в поле для уточнений необходимо вписать свой вариант ответа</t>
  </si>
  <si>
    <t>Пояснения</t>
  </si>
  <si>
    <t>Онлайн платформы</t>
  </si>
  <si>
    <t>Проверено и подтверждено 
(заполняет Оргкомитет)</t>
  </si>
  <si>
    <t>Проект предполагает использование инновационных технологий согласно перечню</t>
  </si>
  <si>
    <t>год</t>
  </si>
  <si>
    <t>В случае если функциональной валютой проекта не является Российский рубль, в поле для уточнений необходимо указать способ пересчёта, и в документе для подтверждения пометить данный пункт</t>
  </si>
  <si>
    <t>1. Выберите вариант из списка
2. В выпадающем списке слева необходимо выбрать соответствующую инновационную технологию (◄◄◄)</t>
  </si>
  <si>
    <t>Общие данные по проекту</t>
  </si>
  <si>
    <t>Общие вопросы для расчёта</t>
  </si>
  <si>
    <t>Производство</t>
  </si>
  <si>
    <t>Дата планируемого или фактического начала реализации проекта</t>
  </si>
  <si>
    <t xml:space="preserve">Дата планируемого или фактического ввода проекта в эксплуатацию </t>
  </si>
  <si>
    <t>Дата планируемого или фактического выхода проекта на целевую загрузку</t>
  </si>
  <si>
    <t>дата</t>
  </si>
  <si>
    <t>Укажите в формате ДД.ММ.ГГГГ</t>
  </si>
  <si>
    <t>Поле для уточнений</t>
  </si>
  <si>
    <t>Если ответом на вопрос является нулевое значение, проставьте "0"; если процентное, поставьте "X%"; если текстовое, внесите ответ в текстовом формате/ "не применимо" и иной ответ по смыслу (не "0").
Если проект НЕ принимает участие в какой-то Номинации / сфере, не вносите данные в поля соответствующей Номинации/сферы</t>
  </si>
  <si>
    <t>Простой срок окупаемости проекта</t>
  </si>
  <si>
    <t>Укажите базовый год в формате "XXXX", без указания слова "год" в конце из финансовой модели проекта или иных подтверждающих документов</t>
  </si>
  <si>
    <t>Указывается год, в котором загрузка достигает уровня максимальных проектных мощностей или своего максимума (если на горизонте прогноза максимальные проектные мощности не достигаются) и далее остается относительно стабильной. Укажите в формате ДД.ММ.ГГГГ.</t>
  </si>
  <si>
    <t>Простой (недисконтированный) срок окупаемости считается как время, за которое сумма поступлений от проекта полностью покроет первоначальные вложения</t>
  </si>
  <si>
    <t>Проект предполагает сотрудничество с высшими образовательными учреждениями и исследовательскими институтами</t>
  </si>
  <si>
    <t>IPO (Initial Public Offering): Первичное публичное размещение — компания впервые выходит на биржу, выпуская новые акции для привлечения капитала.
SPO (Secondary Public Offering): Вторичное публичное размещение — существующие акционеры (основатели, фонды) продают уже имеющиеся акции, увеличивая free float без выпуска новых бумаг.</t>
  </si>
  <si>
    <t>Доля выручки (бюджет доходов) от международного бизнеса в общей выручке (бюджет доходов)</t>
  </si>
  <si>
    <t>%</t>
  </si>
  <si>
    <t>Указать долю экспортной выручки в совокупных доходах при выходе проекта на целевую загрузку в формате с %.</t>
  </si>
  <si>
    <t xml:space="preserve">Доля считается как отношение выручки проекта от реализации экспортируемой продукции к совокупной выручке проекта. </t>
  </si>
  <si>
    <t xml:space="preserve">Реализация проекта в рамках международной транспортной, технологической или научно-технической кооперации
</t>
  </si>
  <si>
    <t>Цифровые и автоматизированные системы</t>
  </si>
  <si>
    <t>Опишите проект, указав основные цели реализации проекта, ожидаемые результаты, информацию об уникальных чертах проекта (роль, значимость) и т.п., не более 800 знаков с пробелами. Предполагаемая структура приведена на листе "Пример"</t>
  </si>
  <si>
    <t>Качественная среда для жизни</t>
  </si>
  <si>
    <t>Доля капитальных затрат проекта, финансируемых за счёт частных инвестиций</t>
  </si>
  <si>
    <t>Укажите в формате %%</t>
  </si>
  <si>
    <t>Разработка, внедрение и эксплуатация решений в сфере информационных технологий, искусственного интеллекта, робототехники, беспилотных, автономных и автоматизированных технологий и инфраструктуры для них</t>
  </si>
  <si>
    <t>Проект частично или полностью финансируется из средств IPO (SPO)</t>
  </si>
  <si>
    <t>Распределение критериев по группам проектов в номинации</t>
  </si>
  <si>
    <t>№ п/п</t>
  </si>
  <si>
    <t>Группы критериев</t>
  </si>
  <si>
    <t>Группы - фильтр</t>
  </si>
  <si>
    <t>Критерии</t>
  </si>
  <si>
    <t>Качественные/
Количественные критерии</t>
  </si>
  <si>
    <t>Частота использования критерия</t>
  </si>
  <si>
    <t xml:space="preserve">2. Развитие Арктики и Дальнего Востока </t>
  </si>
  <si>
    <t>Подноминация</t>
  </si>
  <si>
    <t>1.1.</t>
  </si>
  <si>
    <t>2.1.</t>
  </si>
  <si>
    <t>2.2.</t>
  </si>
  <si>
    <t>2.3.</t>
  </si>
  <si>
    <t>2.4.</t>
  </si>
  <si>
    <t>3.1.</t>
  </si>
  <si>
    <t>3.2.</t>
  </si>
  <si>
    <t>3.3.</t>
  </si>
  <si>
    <t>4.1.</t>
  </si>
  <si>
    <t>4.2.</t>
  </si>
  <si>
    <t>5.1.</t>
  </si>
  <si>
    <t>5.2.</t>
  </si>
  <si>
    <t>5.3.</t>
  </si>
  <si>
    <t>6.1.</t>
  </si>
  <si>
    <t>6.2.</t>
  </si>
  <si>
    <t>6.3.</t>
  </si>
  <si>
    <t>7.1.</t>
  </si>
  <si>
    <t>min</t>
  </si>
  <si>
    <t>max</t>
  </si>
  <si>
    <t>Транспортная инфраструктура для
грузоперевозок</t>
  </si>
  <si>
    <t>Сохранение исторического облика</t>
  </si>
  <si>
    <t>Количество критериев, в т.ч.</t>
  </si>
  <si>
    <t>null</t>
  </si>
  <si>
    <t>количественные</t>
  </si>
  <si>
    <t>качественные</t>
  </si>
  <si>
    <t>Инвестиционный профиль проекта</t>
  </si>
  <si>
    <t>Масштаб проекта</t>
  </si>
  <si>
    <t>Эффективность проекта</t>
  </si>
  <si>
    <t>Уникальность, инновационность проекта</t>
  </si>
  <si>
    <t>Вовлеченность в глобальный рынок</t>
  </si>
  <si>
    <t>Региональный социально-экономический эффект</t>
  </si>
  <si>
    <t>Количество созданных в рамках проекта рабочих мест</t>
  </si>
  <si>
    <t>1. Цифровые и автоматизированные системы</t>
  </si>
  <si>
    <t>1. Выберите вариант из списка
2. В поле для уточнений необходимо указать учреждение(я).
Ответ "Да" предполагает наличие договоров на целевую подготовку специалистов, регулярную организацию стажировок и практик. Финансирование предприятиями обучающих программ, специальных классов (лабораторий), грантов для студентов)</t>
  </si>
  <si>
    <t>Технические столбцы</t>
  </si>
  <si>
    <t>Общий маркер по заполнению</t>
  </si>
  <si>
    <t>Маркер</t>
  </si>
  <si>
    <t>Заполнить</t>
  </si>
  <si>
    <t>Не заполнять</t>
  </si>
  <si>
    <t>4.3.</t>
  </si>
  <si>
    <t>1. Необходимо выбрать вариант из списка
2. Список дорогостоящего оборудования находится в Пояснениях (ячейке справа ►►►) 
3. В поле для уточнений необходимо перечислить виды оборудования
4. Для "Медицинские учреждения" необходимо заполнить информацию только по одному из пунктов: текущему или следующему</t>
  </si>
  <si>
    <t>1. Выберите вариант из списка
2. В выпадающем списке слева необходимо выбрать соответствующую инновационную технологию (◄◄◄)
3. Для "Медицинские учреждения" необходимо заполнить информацию только по одному из пунктов: текущему или предыдущему</t>
  </si>
  <si>
    <t>Значение проекта для культурно-исторического наследия (региональное / федеральное / ЮНЕСКО)</t>
  </si>
  <si>
    <t>1. В поле для уточнений необходимо перечислить объекты культурного наследия.
2. Для объектов туризма применимо в случаях: использования объектов наследия указанного уровня в качестве основного элемента экскурсионной программы и(или) финансирование сохранения такого объекта посредством продажи билетов/сувениров</t>
  </si>
  <si>
    <t>Указать "Да", если проект предполагает один или несколько параметров из перечисленных:
- наличие нерезидентов, существенно влияющих на управление/финансирование;
- использование в рамках деятельности существенно влияющих на технологический процесс иностранных лицензий/технологий;
- использование в производстве иностранного сырья, материалов, комплектующих, существенно влияющих на процесс (более 30%).</t>
  </si>
  <si>
    <t>Реализация проекта в рамках международной транспортной, технологической или научно-технической коопераци</t>
  </si>
  <si>
    <t>Максимальная мощность создаваемой в рамках проекта инфраструктуры</t>
  </si>
  <si>
    <t>Пропускная способность транспортного объекта (млн т)</t>
  </si>
  <si>
    <t>Пропускная способность транспортного объекта (тыс. пасс.)</t>
  </si>
  <si>
    <t>Выбор номинаций и сфер</t>
  </si>
  <si>
    <t>Базовый год, в ценах которого рассчитаны стоимостные показатели проекта</t>
  </si>
  <si>
    <t>Номинации и сферы</t>
  </si>
  <si>
    <t>Пример описания проекта (пункт "" Анкеты)</t>
  </si>
  <si>
    <t>Вернуться к Анкете</t>
  </si>
  <si>
    <r>
      <t xml:space="preserve">Текущая стадия реализации проекта: </t>
    </r>
    <r>
      <rPr>
        <i/>
        <sz val="14"/>
        <color rgb="FF0070C0"/>
        <rFont val="Times New Roman"/>
        <family val="1"/>
        <charset val="204"/>
      </rPr>
      <t xml:space="preserve">[укажите стадию проекта (например, инвестиционно-эксплуатационная)]
</t>
    </r>
    <r>
      <rPr>
        <sz val="14"/>
        <color theme="1"/>
        <rFont val="Times New Roman"/>
        <family val="1"/>
        <charset val="204"/>
      </rPr>
      <t xml:space="preserve">
Проект нацелен на достижение </t>
    </r>
    <r>
      <rPr>
        <i/>
        <sz val="14"/>
        <color rgb="FF0070C0"/>
        <rFont val="Times New Roman"/>
        <family val="1"/>
        <charset val="204"/>
      </rPr>
      <t>[укажите цель проекта]</t>
    </r>
    <r>
      <rPr>
        <i/>
        <sz val="14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 xml:space="preserve">за счет </t>
    </r>
    <r>
      <rPr>
        <i/>
        <sz val="14"/>
        <color rgb="FF0070C0"/>
        <rFont val="Times New Roman"/>
        <family val="1"/>
        <charset val="204"/>
      </rPr>
      <t xml:space="preserve">[укажите средства достижения поставленной цели с указанием точных количественных данных]. 
</t>
    </r>
    <r>
      <rPr>
        <sz val="14"/>
        <rFont val="Times New Roman"/>
        <family val="1"/>
        <charset val="204"/>
      </rPr>
      <t>Благодаря данному проекту</t>
    </r>
    <r>
      <rPr>
        <i/>
        <sz val="14"/>
        <color rgb="FF0070C0"/>
        <rFont val="Times New Roman"/>
        <family val="1"/>
        <charset val="204"/>
      </rPr>
      <t xml:space="preserve"> [укажите наименование целевого показателя] </t>
    </r>
    <r>
      <rPr>
        <sz val="14"/>
        <rFont val="Times New Roman"/>
        <family val="1"/>
        <charset val="204"/>
      </rPr>
      <t>увеличится до</t>
    </r>
    <r>
      <rPr>
        <i/>
        <sz val="14"/>
        <color rgb="FF0070C0"/>
        <rFont val="Times New Roman"/>
        <family val="1"/>
        <charset val="204"/>
      </rPr>
      <t xml:space="preserve"> [укажите размер целевого показателя в необходимых единицах измерения]. (если целей несколько, подробно опишите каждую из них)
</t>
    </r>
    <r>
      <rPr>
        <sz val="14"/>
        <color theme="1"/>
        <rFont val="Times New Roman"/>
        <family val="1"/>
        <charset val="204"/>
      </rPr>
      <t xml:space="preserve">В рамках проекта применяется технология </t>
    </r>
    <r>
      <rPr>
        <i/>
        <sz val="14"/>
        <color rgb="FF0070C0"/>
        <rFont val="Times New Roman"/>
        <family val="1"/>
        <charset val="204"/>
      </rPr>
      <t xml:space="preserve">[Подробно опишите применяемую технологию, укажите ее преимущества]
</t>
    </r>
    <r>
      <rPr>
        <sz val="14"/>
        <color theme="1"/>
        <rFont val="Times New Roman"/>
        <family val="1"/>
        <charset val="204"/>
      </rPr>
      <t>На данный момент удалось достичь</t>
    </r>
    <r>
      <rPr>
        <i/>
        <sz val="14"/>
        <color rgb="FF0070C0"/>
        <rFont val="Times New Roman"/>
        <family val="1"/>
        <charset val="204"/>
      </rPr>
      <t xml:space="preserve"> [Укажите статус проекта, что уже удалось достичь, укажите значения промежуточных результатов]</t>
    </r>
    <r>
      <rPr>
        <sz val="14"/>
        <color theme="1"/>
        <rFont val="Times New Roman"/>
        <family val="1"/>
        <charset val="204"/>
      </rPr>
      <t xml:space="preserve">
Капитальные затраты проекта более </t>
    </r>
    <r>
      <rPr>
        <i/>
        <sz val="14"/>
        <color rgb="FF0070C0"/>
        <rFont val="Times New Roman"/>
        <family val="1"/>
        <charset val="204"/>
      </rPr>
      <t>[укажите сумму затрат в млрд. руб.]</t>
    </r>
    <r>
      <rPr>
        <sz val="14"/>
        <color theme="1"/>
        <rFont val="Times New Roman"/>
        <family val="1"/>
        <charset val="204"/>
      </rPr>
      <t xml:space="preserve"> млрд руб., без НДС.
Создано </t>
    </r>
    <r>
      <rPr>
        <i/>
        <sz val="14"/>
        <color rgb="FF0070C0"/>
        <rFont val="Times New Roman"/>
        <family val="1"/>
        <charset val="204"/>
      </rPr>
      <t>[укажите кол-во созданных рабочих мест, если применимо, иначе удалите предложение]</t>
    </r>
    <r>
      <rPr>
        <sz val="14"/>
        <color theme="1"/>
        <rFont val="Times New Roman"/>
        <family val="1"/>
        <charset val="204"/>
      </rPr>
      <t xml:space="preserve"> рабочих мест.
</t>
    </r>
    <r>
      <rPr>
        <i/>
        <sz val="14"/>
        <color rgb="FF0070C0"/>
        <rFont val="Times New Roman"/>
        <family val="1"/>
        <charset val="204"/>
      </rPr>
      <t xml:space="preserve">Область/проект </t>
    </r>
    <r>
      <rPr>
        <sz val="14"/>
        <color theme="1"/>
        <rFont val="Times New Roman"/>
        <family val="1"/>
        <charset val="204"/>
      </rPr>
      <t xml:space="preserve">стала первым </t>
    </r>
    <r>
      <rPr>
        <i/>
        <sz val="14"/>
        <color rgb="FF0070C0"/>
        <rFont val="Times New Roman"/>
        <family val="1"/>
        <charset val="204"/>
      </rPr>
      <t>регионом России/объектом</t>
    </r>
    <r>
      <rPr>
        <sz val="14"/>
        <color theme="1"/>
        <rFont val="Times New Roman"/>
        <family val="1"/>
        <charset val="204"/>
      </rPr>
      <t xml:space="preserve">, комплексно развивающим </t>
    </r>
    <r>
      <rPr>
        <i/>
        <sz val="14"/>
        <color rgb="FF0070C0"/>
        <rFont val="Times New Roman"/>
        <family val="1"/>
        <charset val="204"/>
      </rPr>
      <t>[укажите отрасль / сферу]</t>
    </r>
    <r>
      <rPr>
        <i/>
        <sz val="14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>в рамках инициативы "</t>
    </r>
    <r>
      <rPr>
        <i/>
        <sz val="14"/>
        <color rgb="FF0070C0"/>
        <rFont val="Times New Roman"/>
        <family val="1"/>
        <charset val="204"/>
      </rPr>
      <t>[укажите название инициативы]</t>
    </r>
    <r>
      <rPr>
        <i/>
        <sz val="14"/>
        <color theme="1"/>
        <rFont val="Times New Roman"/>
        <family val="1"/>
        <charset val="204"/>
      </rPr>
      <t>"</t>
    </r>
    <r>
      <rPr>
        <sz val="14"/>
        <color theme="1"/>
        <rFont val="Times New Roman"/>
        <family val="1"/>
        <charset val="204"/>
      </rPr>
      <t xml:space="preserve">: впервые удалось </t>
    </r>
    <r>
      <rPr>
        <i/>
        <sz val="14"/>
        <color rgb="FF0070C0"/>
        <rFont val="Times New Roman"/>
        <family val="1"/>
        <charset val="204"/>
      </rPr>
      <t>[укажите, в чем новизна проекта, что нового получилось (получится) достичь благодаря проекту]</t>
    </r>
    <r>
      <rPr>
        <sz val="14"/>
        <color theme="1"/>
        <rFont val="Times New Roman"/>
        <family val="1"/>
        <charset val="204"/>
      </rPr>
      <t xml:space="preserve">. Опыт </t>
    </r>
    <r>
      <rPr>
        <i/>
        <sz val="14"/>
        <color rgb="FF0070C0"/>
        <rFont val="Times New Roman"/>
        <family val="1"/>
        <charset val="204"/>
      </rPr>
      <t>региона/проекта</t>
    </r>
    <r>
      <rPr>
        <sz val="14"/>
        <color theme="1"/>
        <rFont val="Times New Roman"/>
        <family val="1"/>
        <charset val="204"/>
      </rPr>
      <t xml:space="preserve"> показывает, что такие решения могут быть масштабированы на </t>
    </r>
    <r>
      <rPr>
        <i/>
        <sz val="14"/>
        <color theme="4"/>
        <rFont val="Times New Roman"/>
        <family val="1"/>
        <charset val="204"/>
      </rPr>
      <t>[укажите на какие регионы, объекты]</t>
    </r>
    <r>
      <rPr>
        <sz val="14"/>
        <color theme="1"/>
        <rFont val="Times New Roman"/>
        <family val="1"/>
        <charset val="204"/>
      </rPr>
      <t>.</t>
    </r>
  </si>
  <si>
    <t>Наименование проекта</t>
  </si>
  <si>
    <t>Наименование компании, реализующей проект (СПК), и материнского Холдинга/Группы, в составе которой создается проектная компания</t>
  </si>
  <si>
    <t>Наименование инициатора проекта</t>
  </si>
  <si>
    <t>ИНН Инициатора Проекта</t>
  </si>
  <si>
    <t>Заполняется при наличии подписанного договора генерального подряда на строительство проекта</t>
  </si>
  <si>
    <t>Генеральный подрядчик проекта</t>
  </si>
  <si>
    <t>Количество пользователей продукта при выходе на целевую загрузку</t>
  </si>
  <si>
    <t>ДА</t>
  </si>
  <si>
    <t>НЕТ</t>
  </si>
  <si>
    <t>Выручка проекта при выходе на целевую загрузку_Цифровые и автоматизированные системы</t>
  </si>
  <si>
    <t>Число студентов при выходе на целевую загрузку</t>
  </si>
  <si>
    <t>Число учащихся при выходе на целевую загрузку</t>
  </si>
  <si>
    <t>Число обучающихся на онлайн-платформе при выходе на целевую загрузку</t>
  </si>
  <si>
    <t>Объём генерации электроэнергии, при выходе проекта на целевую загрузку</t>
  </si>
  <si>
    <t>Выручка проекта при выходе на целевую загрузку_Транспортная инфраструктура для грузоперевозок</t>
  </si>
  <si>
    <t>Выручка проекта при выходе на целевую загрузку_Транспортная инфраструктура для пассажирских перевозок</t>
  </si>
  <si>
    <t>Выручка проекта при выходе на целевую загрузку_Производственная инфраструктура</t>
  </si>
  <si>
    <t>Выручка проекта при выходе на целевую загрузку_Энергетика</t>
  </si>
  <si>
    <t>Выручка проекта при выходе на целевую загрузку_Высшее образование / СПО</t>
  </si>
  <si>
    <t>Выручка проекта при выходе на целевую загрузку_Онлайн платформы</t>
  </si>
  <si>
    <t>Количество пациентов при выходе проекта на целевую загрузку</t>
  </si>
  <si>
    <t>Выручка проекта при выходе на целевую загрузку_Жилищное строительство</t>
  </si>
  <si>
    <t>Выручка проекта при выходе на целевую загрузку_Производство медицинского оборудования</t>
  </si>
  <si>
    <t>Выручка проекта при выходе на целевую загрузку_Транспортная инфраструктура</t>
  </si>
  <si>
    <t>Выручка проекта при выходе на целевую загрузку_Жилищно-коммунальная инфраструктура</t>
  </si>
  <si>
    <t>Выручка проекта при выходе на целевую загрузку_Сохранение исторического облика</t>
  </si>
  <si>
    <t>Выручка проекта при выходе на целевую загрузку_Медицинские учреждения</t>
  </si>
  <si>
    <t>Выручка проекта при выходе на целевую загрузку_Производство медицинских препаратов</t>
  </si>
  <si>
    <t>Протяженность линий электропередач для поставки электроэнергии, строящихся/модернизирующихся проектом</t>
  </si>
  <si>
    <t>Выручка проекта при выходе на целевую загрузку</t>
  </si>
  <si>
    <t>Количество мест/пользователей/пациентов при выходе проекта на целевую загрузку</t>
  </si>
  <si>
    <t>Участие в номинации и сфере</t>
  </si>
  <si>
    <t>5.4.</t>
  </si>
  <si>
    <t xml:space="preserve">3. Образование XXI века </t>
  </si>
  <si>
    <t>4. Здоровье нации</t>
  </si>
  <si>
    <t>5. Качественная среда для жизни</t>
  </si>
  <si>
    <t>6. Инфраструктурный каркас страны</t>
  </si>
  <si>
    <t>7. Технологическое лидерство</t>
  </si>
  <si>
    <r>
      <rPr>
        <sz val="16"/>
        <color rgb="FF0048F4"/>
        <rFont val="Times New Roman"/>
        <family val="1"/>
        <charset val="204"/>
      </rPr>
      <t xml:space="preserve">Шаг 2. </t>
    </r>
    <r>
      <rPr>
        <sz val="16"/>
        <rFont val="Times New Roman"/>
        <family val="1"/>
        <charset val="204"/>
      </rPr>
      <t>В блоке «Вопросы» за</t>
    </r>
    <r>
      <rPr>
        <sz val="16"/>
        <color theme="1"/>
        <rFont val="Times New Roman"/>
        <family val="1"/>
        <charset val="204"/>
      </rPr>
      <t>полните информацию о проекте: в "Поле для заполнения» - все ячейки, в «Поля для уточнений» и «Примечания» - только где требуется. Информация вносится путем ручного ввода или выбора из выпадающего списка.</t>
    </r>
  </si>
  <si>
    <r>
      <rPr>
        <sz val="16"/>
        <color rgb="FF0048F4"/>
        <rFont val="Times New Roman"/>
        <family val="1"/>
        <charset val="204"/>
      </rPr>
      <t xml:space="preserve">Шаг 1. </t>
    </r>
    <r>
      <rPr>
        <sz val="16"/>
        <color theme="1"/>
        <rFont val="Times New Roman"/>
        <family val="1"/>
        <charset val="204"/>
      </rPr>
      <t>Выберите одну или несколько номинаций и сфер, в которой(-ых) Вы хотите принять участие. Для этого:
1. разрешите использование макросов, нажмите кнопку «К выбору Номинации».
Чтобы включить макросы в Excel, перейдите в «Файл» &gt; «Параметры» &gt; «Центр управления безопасностью» &gt; «Параметры центра управления безопасностью» &gt; «Параметры макросов» &gt; «Включить все макросы».
2. в рамках номинаций выберите сферы, в которых Ваш проект планируется к реализации. Для этого выберите "да" в поле, относящемся к сфере. Можно выбрать одну или несколько номинаций и сфер;
3. нажмите кнопку «К вопросам Анкеты».</t>
    </r>
  </si>
  <si>
    <t>Страны-члены ООН</t>
  </si>
  <si>
    <t>Количество студентов при выходе на целевую загрузку</t>
  </si>
  <si>
    <t>Количество учащихся при выходе на целевую загрузку</t>
  </si>
  <si>
    <t>Количество обучающихся на онлайн-платформе при выходе на целевую загрузку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</si>
</sst>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theme="1"/>
      <name val="Calibri"/>
      <family val="2"/>
      <charset val="204"/>
      <scheme val="minor"/>
    </font>
    <font>
      <b/>
      <sz val="18"/>
      <color rgb="FF0048F4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4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6"/>
      <color rgb="FF0048F4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0048F4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i/>
      <sz val="14"/>
      <color theme="1" tint="0.14999847407452621"/>
      <name val="Times New Roman"/>
      <family val="1"/>
      <charset val="204"/>
    </font>
    <font>
      <sz val="14"/>
      <color theme="1" tint="0.1499984740745262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0"/>
      <color rgb="FF00B0F0"/>
      <name val="Arial"/>
      <family val="2"/>
      <charset val="204"/>
    </font>
    <font>
      <b/>
      <sz val="14"/>
      <color rgb="FF0070C0"/>
      <name val="Calibri"/>
      <family val="2"/>
      <charset val="204"/>
      <scheme val="minor"/>
    </font>
    <font>
      <b/>
      <sz val="10"/>
      <color rgb="FF0070C0"/>
      <name val="Arial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11"/>
      <color theme="4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color rgb="FF0070C0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04"/>
    </font>
    <font>
      <b/>
      <sz val="10"/>
      <color theme="0" tint="-0.34998626667073579"/>
      <name val="Arial"/>
      <family val="2"/>
      <charset val="204"/>
    </font>
    <font>
      <b/>
      <sz val="10"/>
      <color theme="2" tint="-9.9978637043366805E-2"/>
      <name val="Arial"/>
      <family val="2"/>
      <charset val="204"/>
    </font>
    <font>
      <sz val="10"/>
      <name val="Arial"/>
      <family val="2"/>
      <charset val="204"/>
    </font>
    <font>
      <sz val="8"/>
      <color theme="1"/>
      <name val="Arial"/>
      <family val="2"/>
      <charset val="204"/>
    </font>
    <font>
      <sz val="16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4"/>
      <color theme="10"/>
      <name val="Times New Roman"/>
      <family val="1"/>
      <charset val="204"/>
    </font>
    <font>
      <i/>
      <sz val="14"/>
      <color rgb="FF0070C0"/>
      <name val="Times New Roman"/>
      <family val="1"/>
      <charset val="204"/>
    </font>
    <font>
      <i/>
      <sz val="14"/>
      <color theme="4"/>
      <name val="Times New Roman"/>
      <family val="1"/>
      <charset val="204"/>
    </font>
    <font>
      <b/>
      <sz val="14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0048F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FC6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AEB"/>
        <bgColor indexed="64"/>
      </patternFill>
    </fill>
  </fills>
  <borders count="56">
    <border>
      <left/>
      <right/>
      <top/>
      <bottom/>
      <diagonal/>
    </border>
    <border>
      <left style="medium">
        <color rgb="FF0048F4"/>
      </left>
      <right/>
      <top style="medium">
        <color rgb="FF0048F4"/>
      </top>
      <bottom/>
      <diagonal/>
    </border>
    <border>
      <left/>
      <right/>
      <top style="medium">
        <color rgb="FF0048F4"/>
      </top>
      <bottom/>
      <diagonal/>
    </border>
    <border>
      <left style="medium">
        <color rgb="FF0048F4"/>
      </left>
      <right/>
      <top/>
      <bottom/>
      <diagonal/>
    </border>
    <border>
      <left/>
      <right style="medium">
        <color rgb="FF0048F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dotted">
        <color theme="0" tint="-0.249977111117893"/>
      </left>
      <right style="dotted">
        <color theme="0" tint="-0.249977111117893"/>
      </right>
      <top style="dotted">
        <color theme="0" tint="-0.249977111117893"/>
      </top>
      <bottom style="dotted">
        <color theme="0" tint="-0.249977111117893"/>
      </bottom>
      <diagonal/>
    </border>
    <border>
      <left style="medium">
        <color rgb="FF0048F4"/>
      </left>
      <right/>
      <top/>
      <bottom style="double">
        <color theme="0" tint="-0.249977111117893"/>
      </bottom>
      <diagonal/>
    </border>
    <border>
      <left/>
      <right/>
      <top/>
      <bottom style="double">
        <color theme="0" tint="-0.249977111117893"/>
      </bottom>
      <diagonal/>
    </border>
    <border>
      <left/>
      <right style="medium">
        <color rgb="FF0048F4"/>
      </right>
      <top/>
      <bottom style="double">
        <color theme="0" tint="-0.249977111117893"/>
      </bottom>
      <diagonal/>
    </border>
    <border>
      <left style="medium">
        <color rgb="FF0048F4"/>
      </left>
      <right/>
      <top/>
      <bottom style="medium">
        <color rgb="FF0048F4"/>
      </bottom>
      <diagonal/>
    </border>
    <border>
      <left/>
      <right/>
      <top/>
      <bottom style="medium">
        <color rgb="FF0048F4"/>
      </bottom>
      <diagonal/>
    </border>
    <border>
      <left/>
      <right style="medium">
        <color rgb="FF0048F4"/>
      </right>
      <top/>
      <bottom style="medium">
        <color rgb="FF0048F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48F4"/>
      </right>
      <top style="medium">
        <color rgb="FF0048F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theme="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dotted">
        <color theme="0"/>
      </left>
      <right style="dotted">
        <color theme="0" tint="-0.249977111117893"/>
      </right>
      <top style="dotted">
        <color theme="0"/>
      </top>
      <bottom style="dotted">
        <color theme="0" tint="-0.249977111117893"/>
      </bottom>
      <diagonal/>
    </border>
    <border>
      <left style="dotted">
        <color theme="0"/>
      </left>
      <right/>
      <top/>
      <bottom/>
      <diagonal/>
    </border>
    <border>
      <left/>
      <right style="dotted">
        <color theme="0"/>
      </right>
      <top/>
      <bottom/>
      <diagonal/>
    </border>
    <border>
      <left style="dotted">
        <color theme="0"/>
      </left>
      <right style="dotted">
        <color theme="0" tint="-0.249977111117893"/>
      </right>
      <top style="dotted">
        <color theme="0" tint="-0.249977111117893"/>
      </top>
      <bottom style="dotted">
        <color theme="0" tint="-0.249977111117893"/>
      </bottom>
      <diagonal/>
    </border>
    <border>
      <left style="dotted">
        <color theme="0" tint="-0.249977111117893"/>
      </left>
      <right style="dotted">
        <color theme="0"/>
      </right>
      <top style="dotted">
        <color theme="0" tint="-0.249977111117893"/>
      </top>
      <bottom style="dotted">
        <color theme="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dotted">
        <color theme="0"/>
      </left>
      <right/>
      <top/>
      <bottom style="thin">
        <color theme="0"/>
      </bottom>
      <diagonal/>
    </border>
    <border>
      <left style="dotted">
        <color theme="0" tint="-0.249977111117893"/>
      </left>
      <right style="dotted">
        <color theme="0" tint="-0.249977111117893"/>
      </right>
      <top style="dotted">
        <color theme="0" tint="-0.249977111117893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7">
    <xf numFmtId="0" fontId="0" fillId="0" borderId="0"/>
    <xf numFmtId="0" fontId="7" fillId="0" borderId="16">
      <alignment horizontal="center" vertical="center" wrapText="1"/>
    </xf>
    <xf numFmtId="0" fontId="19" fillId="0" borderId="0"/>
    <xf numFmtId="0" fontId="27" fillId="0" borderId="0"/>
    <xf numFmtId="9" fontId="28" fillId="0" borderId="0" applyFont="0" applyFill="0" applyBorder="0" applyAlignment="0" applyProtection="0"/>
    <xf numFmtId="0" fontId="29" fillId="0" borderId="0"/>
    <xf numFmtId="0" fontId="36" fillId="0" borderId="0" applyNumberFormat="0" applyFill="0" applyBorder="0" applyAlignment="0" applyProtection="0"/>
  </cellStyleXfs>
  <cellXfs count="165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left" indent="1"/>
    </xf>
    <xf numFmtId="0" fontId="0" fillId="0" borderId="3" xfId="0" applyBorder="1"/>
    <xf numFmtId="0" fontId="2" fillId="0" borderId="3" xfId="0" applyFont="1" applyBorder="1" applyAlignment="1">
      <alignment horizontal="left" indent="3"/>
    </xf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3" fillId="2" borderId="0" xfId="0" applyFont="1" applyFill="1"/>
    <xf numFmtId="0" fontId="0" fillId="0" borderId="13" xfId="0" applyBorder="1"/>
    <xf numFmtId="0" fontId="5" fillId="0" borderId="13" xfId="0" applyFont="1" applyBorder="1" applyAlignment="1">
      <alignment horizontal="center" vertical="top"/>
    </xf>
    <xf numFmtId="0" fontId="6" fillId="0" borderId="13" xfId="0" applyFont="1" applyBorder="1"/>
    <xf numFmtId="0" fontId="8" fillId="0" borderId="13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10" fillId="0" borderId="0" xfId="0" applyFont="1" applyAlignment="1">
      <alignment horizontal="left"/>
    </xf>
    <xf numFmtId="0" fontId="13" fillId="3" borderId="5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6" fillId="0" borderId="0" xfId="0" applyFont="1"/>
    <xf numFmtId="0" fontId="16" fillId="4" borderId="6" xfId="0" applyFont="1" applyFill="1" applyBorder="1" applyAlignment="1">
      <alignment horizontal="left" vertical="center" wrapText="1"/>
    </xf>
    <xf numFmtId="0" fontId="24" fillId="0" borderId="6" xfId="0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15" fillId="7" borderId="6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/>
    <xf numFmtId="0" fontId="0" fillId="0" borderId="14" xfId="0" applyBorder="1"/>
    <xf numFmtId="0" fontId="3" fillId="0" borderId="4" xfId="0" applyFont="1" applyBorder="1"/>
    <xf numFmtId="0" fontId="3" fillId="0" borderId="9" xfId="0" applyFont="1" applyBorder="1"/>
    <xf numFmtId="0" fontId="3" fillId="0" borderId="12" xfId="0" applyFont="1" applyBorder="1"/>
    <xf numFmtId="0" fontId="0" fillId="0" borderId="4" xfId="0" applyBorder="1"/>
    <xf numFmtId="0" fontId="13" fillId="3" borderId="17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49" fontId="0" fillId="0" borderId="0" xfId="0" applyNumberFormat="1"/>
    <xf numFmtId="0" fontId="9" fillId="8" borderId="6" xfId="0" applyFont="1" applyFill="1" applyBorder="1" applyAlignment="1">
      <alignment horizontal="center" vertical="center" wrapText="1"/>
    </xf>
    <xf numFmtId="14" fontId="9" fillId="4" borderId="6" xfId="0" applyNumberFormat="1" applyFont="1" applyFill="1" applyBorder="1" applyAlignment="1">
      <alignment horizontal="center" vertical="center" wrapText="1"/>
    </xf>
    <xf numFmtId="2" fontId="9" fillId="4" borderId="6" xfId="0" applyNumberFormat="1" applyFont="1" applyFill="1" applyBorder="1" applyAlignment="1">
      <alignment horizontal="center" vertical="center" wrapText="1"/>
    </xf>
    <xf numFmtId="2" fontId="16" fillId="4" borderId="6" xfId="0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 applyProtection="1">
      <alignment horizontal="left" vertical="center" wrapText="1"/>
      <protection locked="0"/>
    </xf>
    <xf numFmtId="10" fontId="15" fillId="4" borderId="6" xfId="0" applyNumberFormat="1" applyFont="1" applyFill="1" applyBorder="1" applyAlignment="1">
      <alignment horizontal="center" vertical="center" wrapText="1"/>
    </xf>
    <xf numFmtId="9" fontId="9" fillId="4" borderId="6" xfId="4" applyFont="1" applyFill="1" applyBorder="1" applyAlignment="1">
      <alignment horizontal="center" vertical="center" wrapText="1"/>
    </xf>
    <xf numFmtId="0" fontId="29" fillId="0" borderId="0" xfId="5" applyAlignment="1">
      <alignment horizontal="center"/>
    </xf>
    <xf numFmtId="0" fontId="29" fillId="0" borderId="0" xfId="5"/>
    <xf numFmtId="0" fontId="30" fillId="6" borderId="13" xfId="5" applyFont="1" applyFill="1" applyBorder="1" applyAlignment="1">
      <alignment horizontal="center" vertical="center" wrapText="1"/>
    </xf>
    <xf numFmtId="0" fontId="31" fillId="6" borderId="13" xfId="5" applyFont="1" applyFill="1" applyBorder="1" applyAlignment="1">
      <alignment horizontal="center" vertical="center"/>
    </xf>
    <xf numFmtId="0" fontId="30" fillId="6" borderId="13" xfId="5" applyFont="1" applyFill="1" applyBorder="1" applyAlignment="1">
      <alignment vertical="center" wrapText="1"/>
    </xf>
    <xf numFmtId="0" fontId="30" fillId="6" borderId="20" xfId="5" applyFont="1" applyFill="1" applyBorder="1" applyAlignment="1">
      <alignment vertical="center" wrapText="1"/>
    </xf>
    <xf numFmtId="0" fontId="30" fillId="6" borderId="23" xfId="5" applyFont="1" applyFill="1" applyBorder="1" applyAlignment="1">
      <alignment horizontal="centerContinuous" vertical="center" wrapText="1"/>
    </xf>
    <xf numFmtId="0" fontId="30" fillId="6" borderId="24" xfId="5" applyFont="1" applyFill="1" applyBorder="1" applyAlignment="1">
      <alignment horizontal="centerContinuous" vertical="center" wrapText="1"/>
    </xf>
    <xf numFmtId="0" fontId="30" fillId="6" borderId="24" xfId="5" applyFont="1" applyFill="1" applyBorder="1" applyAlignment="1">
      <alignment horizontal="center" vertical="center"/>
    </xf>
    <xf numFmtId="0" fontId="30" fillId="6" borderId="25" xfId="5" applyFont="1" applyFill="1" applyBorder="1" applyAlignment="1">
      <alignment horizontal="left" vertical="center" wrapText="1"/>
    </xf>
    <xf numFmtId="0" fontId="30" fillId="6" borderId="13" xfId="5" applyFont="1" applyFill="1" applyBorder="1" applyAlignment="1">
      <alignment horizontal="center" vertical="center"/>
    </xf>
    <xf numFmtId="16" fontId="30" fillId="6" borderId="13" xfId="5" applyNumberFormat="1" applyFont="1" applyFill="1" applyBorder="1" applyAlignment="1">
      <alignment horizontal="center" vertical="center"/>
    </xf>
    <xf numFmtId="0" fontId="30" fillId="6" borderId="18" xfId="5" applyFont="1" applyFill="1" applyBorder="1" applyAlignment="1">
      <alignment horizontal="centerContinuous" vertical="center" wrapText="1"/>
    </xf>
    <xf numFmtId="0" fontId="30" fillId="6" borderId="19" xfId="5" applyFont="1" applyFill="1" applyBorder="1" applyAlignment="1">
      <alignment horizontal="centerContinuous" vertical="center" wrapText="1"/>
    </xf>
    <xf numFmtId="0" fontId="30" fillId="6" borderId="19" xfId="5" applyFont="1" applyFill="1" applyBorder="1" applyAlignment="1">
      <alignment horizontal="center" vertical="center"/>
    </xf>
    <xf numFmtId="0" fontId="30" fillId="6" borderId="26" xfId="5" applyFont="1" applyFill="1" applyBorder="1" applyAlignment="1">
      <alignment horizontal="centerContinuous" vertical="center" wrapText="1"/>
    </xf>
    <xf numFmtId="0" fontId="30" fillId="6" borderId="26" xfId="5" applyFont="1" applyFill="1" applyBorder="1" applyAlignment="1">
      <alignment horizontal="left" vertical="center" wrapText="1"/>
    </xf>
    <xf numFmtId="0" fontId="30" fillId="6" borderId="13" xfId="5" applyFont="1" applyFill="1" applyBorder="1" applyAlignment="1">
      <alignment horizontal="center" vertical="center" textRotation="90" wrapText="1"/>
    </xf>
    <xf numFmtId="0" fontId="30" fillId="6" borderId="13" xfId="5" applyFont="1" applyFill="1" applyBorder="1" applyAlignment="1">
      <alignment horizontal="left" textRotation="90" wrapText="1"/>
    </xf>
    <xf numFmtId="0" fontId="30" fillId="9" borderId="13" xfId="5" applyFont="1" applyFill="1" applyBorder="1" applyAlignment="1">
      <alignment horizontal="left" vertical="center"/>
    </xf>
    <xf numFmtId="0" fontId="30" fillId="9" borderId="24" xfId="5" applyFont="1" applyFill="1" applyBorder="1" applyAlignment="1">
      <alignment vertical="center" wrapText="1"/>
    </xf>
    <xf numFmtId="0" fontId="32" fillId="9" borderId="24" xfId="5" applyFont="1" applyFill="1" applyBorder="1" applyAlignment="1">
      <alignment vertical="center"/>
    </xf>
    <xf numFmtId="0" fontId="30" fillId="9" borderId="27" xfId="5" applyFont="1" applyFill="1" applyBorder="1" applyAlignment="1">
      <alignment horizontal="center" vertical="center"/>
    </xf>
    <xf numFmtId="0" fontId="30" fillId="9" borderId="13" xfId="5" applyFont="1" applyFill="1" applyBorder="1" applyAlignment="1">
      <alignment horizontal="center" vertical="center"/>
    </xf>
    <xf numFmtId="0" fontId="6" fillId="0" borderId="0" xfId="5" applyFont="1"/>
    <xf numFmtId="0" fontId="30" fillId="9" borderId="23" xfId="5" applyFont="1" applyFill="1" applyBorder="1" applyAlignment="1">
      <alignment vertical="center" wrapText="1"/>
    </xf>
    <xf numFmtId="0" fontId="30" fillId="9" borderId="13" xfId="5" applyFont="1" applyFill="1" applyBorder="1" applyAlignment="1">
      <alignment horizontal="right" vertical="center"/>
    </xf>
    <xf numFmtId="0" fontId="30" fillId="9" borderId="20" xfId="5" applyFont="1" applyFill="1" applyBorder="1" applyAlignment="1">
      <alignment vertical="center" wrapText="1"/>
    </xf>
    <xf numFmtId="0" fontId="30" fillId="9" borderId="21" xfId="5" applyFont="1" applyFill="1" applyBorder="1" applyAlignment="1">
      <alignment vertical="center" wrapText="1"/>
    </xf>
    <xf numFmtId="0" fontId="32" fillId="9" borderId="21" xfId="5" applyFont="1" applyFill="1" applyBorder="1" applyAlignment="1">
      <alignment vertical="center"/>
    </xf>
    <xf numFmtId="0" fontId="33" fillId="0" borderId="13" xfId="5" applyFont="1" applyBorder="1" applyAlignment="1">
      <alignment horizontal="left" vertical="center"/>
    </xf>
    <xf numFmtId="0" fontId="33" fillId="0" borderId="13" xfId="5" applyFont="1" applyBorder="1" applyAlignment="1">
      <alignment vertical="center" wrapText="1"/>
    </xf>
    <xf numFmtId="0" fontId="8" fillId="0" borderId="13" xfId="5" applyFont="1" applyBorder="1" applyAlignment="1">
      <alignment vertical="center" wrapText="1"/>
    </xf>
    <xf numFmtId="0" fontId="8" fillId="10" borderId="13" xfId="5" applyFont="1" applyFill="1" applyBorder="1" applyAlignment="1">
      <alignment horizontal="center" vertical="center"/>
    </xf>
    <xf numFmtId="0" fontId="8" fillId="11" borderId="13" xfId="5" applyFont="1" applyFill="1" applyBorder="1" applyAlignment="1">
      <alignment horizontal="center" vertical="center"/>
    </xf>
    <xf numFmtId="0" fontId="8" fillId="0" borderId="13" xfId="5" applyFont="1" applyBorder="1" applyAlignment="1">
      <alignment horizontal="center" vertical="center"/>
    </xf>
    <xf numFmtId="0" fontId="8" fillId="0" borderId="13" xfId="5" applyFont="1" applyBorder="1" applyAlignment="1">
      <alignment horizontal="center" vertical="center" wrapText="1"/>
    </xf>
    <xf numFmtId="0" fontId="29" fillId="0" borderId="0" xfId="5" applyAlignment="1">
      <alignment horizontal="left"/>
    </xf>
    <xf numFmtId="0" fontId="33" fillId="0" borderId="13" xfId="5" applyFont="1" applyBorder="1" applyAlignment="1">
      <alignment horizontal="left" vertical="center" wrapText="1"/>
    </xf>
    <xf numFmtId="0" fontId="30" fillId="6" borderId="20" xfId="5" applyFont="1" applyFill="1" applyBorder="1" applyAlignment="1">
      <alignment horizontal="center" vertical="center" wrapText="1"/>
    </xf>
    <xf numFmtId="0" fontId="0" fillId="12" borderId="0" xfId="0" applyFill="1"/>
    <xf numFmtId="0" fontId="16" fillId="0" borderId="6" xfId="0" applyFont="1" applyBorder="1" applyAlignment="1">
      <alignment horizontal="center" vertical="center" wrapText="1"/>
    </xf>
    <xf numFmtId="0" fontId="0" fillId="5" borderId="0" xfId="0" applyFill="1"/>
    <xf numFmtId="0" fontId="9" fillId="0" borderId="34" xfId="0" applyFont="1" applyBorder="1" applyAlignment="1">
      <alignment horizontal="center" vertical="center" wrapText="1"/>
    </xf>
    <xf numFmtId="0" fontId="0" fillId="12" borderId="35" xfId="0" applyFill="1" applyBorder="1"/>
    <xf numFmtId="0" fontId="0" fillId="12" borderId="36" xfId="0" applyFill="1" applyBorder="1"/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15" fillId="13" borderId="6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34" fillId="0" borderId="0" xfId="0" applyFont="1"/>
    <xf numFmtId="0" fontId="20" fillId="6" borderId="13" xfId="0" applyFont="1" applyFill="1" applyBorder="1" applyAlignment="1">
      <alignment horizontal="center" vertical="center"/>
    </xf>
    <xf numFmtId="0" fontId="23" fillId="4" borderId="13" xfId="1" applyFont="1" applyFill="1" applyBorder="1">
      <alignment horizontal="center" vertical="center" wrapText="1"/>
    </xf>
    <xf numFmtId="0" fontId="21" fillId="0" borderId="13" xfId="2" applyFont="1" applyBorder="1" applyAlignment="1">
      <alignment horizontal="left" vertical="center" wrapText="1"/>
    </xf>
    <xf numFmtId="0" fontId="29" fillId="0" borderId="0" xfId="5" applyAlignment="1">
      <alignment wrapText="1"/>
    </xf>
    <xf numFmtId="0" fontId="22" fillId="0" borderId="13" xfId="0" applyFont="1" applyBorder="1" applyAlignment="1">
      <alignment horizontal="left" vertical="center"/>
    </xf>
    <xf numFmtId="0" fontId="37" fillId="0" borderId="6" xfId="6" applyFont="1" applyBorder="1" applyAlignment="1">
      <alignment horizontal="center" vertical="center" wrapText="1"/>
    </xf>
    <xf numFmtId="0" fontId="17" fillId="5" borderId="44" xfId="0" applyFont="1" applyFill="1" applyBorder="1"/>
    <xf numFmtId="0" fontId="17" fillId="5" borderId="45" xfId="0" applyFont="1" applyFill="1" applyBorder="1"/>
    <xf numFmtId="0" fontId="17" fillId="5" borderId="46" xfId="0" applyFont="1" applyFill="1" applyBorder="1"/>
    <xf numFmtId="0" fontId="9" fillId="0" borderId="0" xfId="0" applyFont="1"/>
    <xf numFmtId="0" fontId="37" fillId="0" borderId="0" xfId="6" applyFont="1"/>
    <xf numFmtId="16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15" fillId="12" borderId="6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17" fillId="5" borderId="33" xfId="0" applyFont="1" applyFill="1" applyBorder="1" applyAlignment="1">
      <alignment horizontal="left" vertical="top" indent="1"/>
    </xf>
    <xf numFmtId="0" fontId="0" fillId="12" borderId="52" xfId="0" applyFill="1" applyBorder="1"/>
    <xf numFmtId="0" fontId="0" fillId="12" borderId="32" xfId="0" applyFill="1" applyBorder="1"/>
    <xf numFmtId="0" fontId="9" fillId="0" borderId="53" xfId="0" applyFont="1" applyBorder="1" applyAlignment="1">
      <alignment horizontal="center" vertical="center" wrapText="1"/>
    </xf>
    <xf numFmtId="0" fontId="0" fillId="12" borderId="47" xfId="0" applyFill="1" applyBorder="1"/>
    <xf numFmtId="0" fontId="13" fillId="3" borderId="55" xfId="0" applyFont="1" applyFill="1" applyBorder="1" applyAlignment="1">
      <alignment horizontal="center" vertical="center"/>
    </xf>
    <xf numFmtId="0" fontId="40" fillId="4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3" fillId="3" borderId="48" xfId="0" applyFont="1" applyFill="1" applyBorder="1" applyAlignment="1">
      <alignment horizontal="center" vertical="center"/>
    </xf>
    <xf numFmtId="0" fontId="11" fillId="0" borderId="0" xfId="0" applyFont="1" applyAlignment="1">
      <alignment horizontal="left" wrapText="1"/>
    </xf>
    <xf numFmtId="0" fontId="17" fillId="5" borderId="48" xfId="0" applyFont="1" applyFill="1" applyBorder="1" applyAlignment="1">
      <alignment horizontal="left" vertical="top" wrapText="1" indent="1"/>
    </xf>
    <xf numFmtId="0" fontId="17" fillId="5" borderId="54" xfId="0" applyFont="1" applyFill="1" applyBorder="1" applyAlignment="1">
      <alignment horizontal="left" vertical="top" wrapText="1" indent="1"/>
    </xf>
    <xf numFmtId="0" fontId="17" fillId="5" borderId="28" xfId="0" applyFont="1" applyFill="1" applyBorder="1" applyAlignment="1">
      <alignment horizontal="left" vertical="top" indent="1"/>
    </xf>
    <xf numFmtId="0" fontId="17" fillId="5" borderId="29" xfId="0" applyFont="1" applyFill="1" applyBorder="1" applyAlignment="1">
      <alignment horizontal="left" vertical="top" indent="1"/>
    </xf>
    <xf numFmtId="0" fontId="17" fillId="5" borderId="33" xfId="0" applyFont="1" applyFill="1" applyBorder="1" applyAlignment="1">
      <alignment horizontal="left" vertical="top" indent="1"/>
    </xf>
    <xf numFmtId="0" fontId="17" fillId="5" borderId="0" xfId="0" applyFont="1" applyFill="1" applyAlignment="1">
      <alignment horizontal="left" vertical="top" indent="1"/>
    </xf>
    <xf numFmtId="0" fontId="17" fillId="5" borderId="31" xfId="0" applyFont="1" applyFill="1" applyBorder="1" applyAlignment="1">
      <alignment horizontal="left" vertical="top" indent="1"/>
    </xf>
    <xf numFmtId="0" fontId="17" fillId="5" borderId="32" xfId="0" applyFont="1" applyFill="1" applyBorder="1" applyAlignment="1">
      <alignment horizontal="left" vertical="top" indent="1"/>
    </xf>
    <xf numFmtId="0" fontId="17" fillId="5" borderId="49" xfId="0" applyFont="1" applyFill="1" applyBorder="1" applyAlignment="1">
      <alignment horizontal="left" vertical="top" wrapText="1" indent="1"/>
    </xf>
    <xf numFmtId="0" fontId="17" fillId="5" borderId="31" xfId="0" applyFont="1" applyFill="1" applyBorder="1" applyAlignment="1">
      <alignment horizontal="left" vertical="top" wrapText="1" indent="1"/>
    </xf>
    <xf numFmtId="0" fontId="10" fillId="0" borderId="0" xfId="0" applyFont="1" applyAlignment="1">
      <alignment horizontal="center"/>
    </xf>
    <xf numFmtId="0" fontId="17" fillId="5" borderId="30" xfId="0" applyFont="1" applyFill="1" applyBorder="1" applyAlignment="1">
      <alignment horizontal="left" vertical="top" indent="1"/>
    </xf>
    <xf numFmtId="0" fontId="17" fillId="5" borderId="50" xfId="0" applyFont="1" applyFill="1" applyBorder="1" applyAlignment="1">
      <alignment horizontal="left" vertical="top" indent="1"/>
    </xf>
    <xf numFmtId="0" fontId="17" fillId="5" borderId="51" xfId="0" applyFont="1" applyFill="1" applyBorder="1" applyAlignment="1">
      <alignment horizontal="left" vertical="top" indent="1"/>
    </xf>
    <xf numFmtId="0" fontId="26" fillId="6" borderId="13" xfId="0" applyFont="1" applyFill="1" applyBorder="1" applyAlignment="1">
      <alignment horizontal="center" vertical="center"/>
    </xf>
    <xf numFmtId="0" fontId="20" fillId="6" borderId="13" xfId="0" applyFont="1" applyFill="1" applyBorder="1" applyAlignment="1">
      <alignment horizontal="center" vertical="center"/>
    </xf>
    <xf numFmtId="0" fontId="26" fillId="6" borderId="13" xfId="0" applyFont="1" applyFill="1" applyBorder="1" applyAlignment="1">
      <alignment horizontal="center" vertical="center" wrapText="1"/>
    </xf>
    <xf numFmtId="0" fontId="9" fillId="0" borderId="39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9" fillId="0" borderId="40" xfId="0" applyFont="1" applyBorder="1" applyAlignment="1">
      <alignment horizontal="left" vertical="top"/>
    </xf>
    <xf numFmtId="0" fontId="9" fillId="0" borderId="39" xfId="0" applyFont="1" applyBorder="1" applyAlignment="1">
      <alignment horizontal="left" vertical="top"/>
    </xf>
    <xf numFmtId="0" fontId="9" fillId="0" borderId="41" xfId="0" applyFont="1" applyBorder="1" applyAlignment="1">
      <alignment horizontal="left" vertical="top"/>
    </xf>
    <xf numFmtId="0" fontId="9" fillId="0" borderId="42" xfId="0" applyFont="1" applyBorder="1" applyAlignment="1">
      <alignment horizontal="left" vertical="top"/>
    </xf>
    <xf numFmtId="0" fontId="9" fillId="0" borderId="43" xfId="0" applyFont="1" applyBorder="1" applyAlignment="1">
      <alignment horizontal="left" vertical="top"/>
    </xf>
    <xf numFmtId="0" fontId="8" fillId="0" borderId="13" xfId="5" applyFont="1" applyBorder="1" applyAlignment="1">
      <alignment horizontal="center" vertical="center" wrapText="1"/>
    </xf>
    <xf numFmtId="0" fontId="33" fillId="0" borderId="13" xfId="5" applyFont="1" applyBorder="1" applyAlignment="1">
      <alignment horizontal="left" vertical="center" wrapText="1"/>
    </xf>
    <xf numFmtId="0" fontId="33" fillId="0" borderId="27" xfId="5" applyFont="1" applyBorder="1" applyAlignment="1">
      <alignment horizontal="left" vertical="center" wrapText="1"/>
    </xf>
    <xf numFmtId="0" fontId="30" fillId="6" borderId="18" xfId="5" applyFont="1" applyFill="1" applyBorder="1" applyAlignment="1">
      <alignment horizontal="center" vertical="center" wrapText="1"/>
    </xf>
    <xf numFmtId="0" fontId="30" fillId="6" borderId="19" xfId="5" applyFont="1" applyFill="1" applyBorder="1" applyAlignment="1">
      <alignment horizontal="center" vertical="center" wrapText="1"/>
    </xf>
    <xf numFmtId="0" fontId="30" fillId="6" borderId="20" xfId="5" applyFont="1" applyFill="1" applyBorder="1" applyAlignment="1">
      <alignment horizontal="center" vertical="center" wrapText="1"/>
    </xf>
    <xf numFmtId="0" fontId="30" fillId="6" borderId="21" xfId="5" applyFont="1" applyFill="1" applyBorder="1" applyAlignment="1">
      <alignment horizontal="center" vertical="center" wrapText="1"/>
    </xf>
    <xf numFmtId="0" fontId="30" fillId="6" borderId="22" xfId="5" applyFont="1" applyFill="1" applyBorder="1" applyAlignment="1">
      <alignment horizontal="center" vertical="center" wrapText="1"/>
    </xf>
    <xf numFmtId="0" fontId="33" fillId="0" borderId="13" xfId="5" applyFont="1" applyBorder="1" applyAlignment="1">
      <alignment horizontal="center" vertical="center" wrapText="1"/>
    </xf>
    <xf numFmtId="0" fontId="33" fillId="0" borderId="15" xfId="5" applyFont="1" applyBorder="1" applyAlignment="1">
      <alignment horizontal="left" vertical="center" wrapText="1"/>
    </xf>
  </cellXfs>
  <cellStyles count="7">
    <cellStyle name="9-Comment" xfId="2" xr:uid="{AD35F0B8-0106-4888-8E16-772DDF02982A}"/>
    <cellStyle name="Normal 2" xfId="5" xr:uid="{82B8005D-4931-464B-A598-5BC39597F55F}"/>
    <cellStyle name="Table-Title" xfId="1" xr:uid="{FF1E938B-F3E5-42BE-B002-1E8516E1FEB4}"/>
    <cellStyle name="Гиперссылка" xfId="6" builtinId="8"/>
    <cellStyle name="Обычный" xfId="0" builtinId="0"/>
    <cellStyle name="Обычный 4" xfId="3" xr:uid="{0F31D48B-D442-47D1-ABE4-4D86FE9ED3C9}"/>
    <cellStyle name="Процентный" xfId="4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48F4"/>
      <color rgb="FFAFC6FF"/>
      <color rgb="FFFFFAEB"/>
      <color rgb="FFCCCCFF"/>
      <color rgb="FFFF66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Tech!$E$7" lockText="1" noThreeD="1"/>
</file>

<file path=xl/ctrlProps/ctrlProp2.xml><?xml version="1.0" encoding="utf-8"?>
<formControlPr xmlns="http://schemas.microsoft.com/office/spreadsheetml/2009/9/main" objectType="CheckBox" fmlaLink="Tech!$E$8" lockText="1" noThreeD="1"/>
</file>

<file path=xl/ctrlProps/ctrlProp3.xml><?xml version="1.0" encoding="utf-8"?>
<formControlPr xmlns="http://schemas.microsoft.com/office/spreadsheetml/2009/9/main" objectType="CheckBox" fmlaLink="Tech!#REF!" lockText="1" noThreeD="1"/>
</file>

<file path=xl/ctrlProps/ctrlProp4.xml><?xml version="1.0" encoding="utf-8"?>
<formControlPr xmlns="http://schemas.microsoft.com/office/spreadsheetml/2009/9/main" objectType="CheckBox" fmlaLink="Tech!#REF!" lockText="1" noThreeD="1"/>
</file>

<file path=xl/ctrlProps/ctrlProp5.xml><?xml version="1.0" encoding="utf-8"?>
<formControlPr xmlns="http://schemas.microsoft.com/office/spreadsheetml/2009/9/main" objectType="CheckBox" fmlaLink="Tech!$E$11" lockText="1" noThreeD="1"/>
</file>

<file path=xl/ctrlProps/ctrlProp6.xml><?xml version="1.0" encoding="utf-8"?>
<formControlPr xmlns="http://schemas.microsoft.com/office/spreadsheetml/2009/9/main" objectType="CheckBox" fmlaLink="Tech!#REF!" lockText="1" noThreeD="1"/>
</file>

<file path=xl/ctrlProps/ctrlProp7.xml><?xml version="1.0" encoding="utf-8"?>
<formControlPr xmlns="http://schemas.microsoft.com/office/spreadsheetml/2009/9/main" objectType="CheckBox" fmlaLink="Tech!#REF!" lockText="1" noThreeD="1"/>
</file>

<file path=xl/ctrlProps/ctrlProp8.xml><?xml version="1.0" encoding="utf-8"?>
<formControlPr xmlns="http://schemas.microsoft.com/office/spreadsheetml/2009/9/main" objectType="CheckBox" fmlaLink="Tech!#REF!" lockText="1" noThreeD="1"/>
</file>

<file path=xl/ctrlProps/ctrlProp9.xml><?xml version="1.0" encoding="utf-8"?>
<formControlPr xmlns="http://schemas.microsoft.com/office/spreadsheetml/2009/9/main" objectType="CheckBox" fmlaLink="Tech!#REF!" lockText="1" noThreeD="1"/>
</file>

<file path=xl/ctrlProps/ctrlProp10.xml><?xml version="1.0" encoding="utf-8"?>
<formControlPr xmlns="http://schemas.microsoft.com/office/spreadsheetml/2009/9/main" objectType="CheckBox" fmlaLink="Tech!#REF!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2</xdr:col>
      <xdr:colOff>851606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775200"/>
          <a:ext cx="1410406" cy="0"/>
        </a:xfrm>
        <a:prstGeom prst="rect">
          <a:avLst/>
        </a:prstGeom>
      </xdr:spPr>
    </xdr:pic>
    <xdr:clientData/>
  </xdr:twoCellAnchor>
  <xdr:twoCellAnchor>
    <xdr:from>
      <xdr:col>1</xdr:col>
      <xdr:colOff>180041</xdr:colOff>
      <xdr:row>3</xdr:row>
      <xdr:rowOff>28722</xdr:rowOff>
    </xdr:from>
    <xdr:to>
      <xdr:col>2</xdr:col>
      <xdr:colOff>1621641</xdr:colOff>
      <xdr:row>3</xdr:row>
      <xdr:rowOff>712722</xdr:rowOff>
    </xdr:to>
    <xdr:sp macro="[0]!ВозвратНоминац" textlink="">
      <xdr:nvSpPr>
        <xdr:cNvPr id="8" name="Rectangle: Rounded Corner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313641" y="28722"/>
          <a:ext cx="1695600" cy="684000"/>
        </a:xfrm>
        <a:prstGeom prst="roundRect">
          <a:avLst/>
        </a:prstGeom>
        <a:solidFill>
          <a:srgbClr val="0048F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ru-RU" sz="1000" b="1">
              <a:latin typeface="Arial" panose="020B0604020202020204" pitchFamily="34" charset="0"/>
              <a:cs typeface="Arial" panose="020B0604020202020204" pitchFamily="34" charset="0"/>
            </a:rPr>
            <a:t>К выбору Номинаций</a:t>
          </a:r>
        </a:p>
      </xdr:txBody>
    </xdr:sp>
    <xdr:clientData/>
  </xdr:twoCellAnchor>
  <xdr:twoCellAnchor>
    <xdr:from>
      <xdr:col>2</xdr:col>
      <xdr:colOff>3940948</xdr:colOff>
      <xdr:row>3</xdr:row>
      <xdr:rowOff>28722</xdr:rowOff>
    </xdr:from>
    <xdr:to>
      <xdr:col>3</xdr:col>
      <xdr:colOff>576883</xdr:colOff>
      <xdr:row>3</xdr:row>
      <xdr:rowOff>712722</xdr:rowOff>
    </xdr:to>
    <xdr:sp macro="[0]!ВозвратКНач" textlink="">
      <xdr:nvSpPr>
        <xdr:cNvPr id="154" name="Rectangle: Rounded Corners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>
        <a:xfrm>
          <a:off x="4496573" y="28722"/>
          <a:ext cx="1684185" cy="684000"/>
        </a:xfrm>
        <a:prstGeom prst="roundRect">
          <a:avLst/>
        </a:prstGeom>
        <a:solidFill>
          <a:srgbClr val="0048F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ru-RU" sz="10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К началу Анкеты</a:t>
          </a:r>
        </a:p>
      </xdr:txBody>
    </xdr:sp>
    <xdr:clientData/>
  </xdr:twoCellAnchor>
  <xdr:twoCellAnchor>
    <xdr:from>
      <xdr:col>2</xdr:col>
      <xdr:colOff>1918285</xdr:colOff>
      <xdr:row>3</xdr:row>
      <xdr:rowOff>28722</xdr:rowOff>
    </xdr:from>
    <xdr:to>
      <xdr:col>2</xdr:col>
      <xdr:colOff>3619584</xdr:colOff>
      <xdr:row>3</xdr:row>
      <xdr:rowOff>712722</xdr:rowOff>
    </xdr:to>
    <xdr:sp macro="[0]!Вопросы" textlink="">
      <xdr:nvSpPr>
        <xdr:cNvPr id="142" name="Rectangle: Rounded Corners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4305885" y="28722"/>
          <a:ext cx="1701299" cy="684000"/>
        </a:xfrm>
        <a:prstGeom prst="roundRect">
          <a:avLst/>
        </a:prstGeom>
        <a:solidFill>
          <a:srgbClr val="0048F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ru-RU" sz="10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К</a:t>
          </a:r>
          <a:r>
            <a:rPr lang="ru-RU" sz="1000" b="1" baseline="0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вопросам Анкеты</a:t>
          </a:r>
          <a:endParaRPr lang="ru-RU" sz="1000" b="1">
            <a:solidFill>
              <a:schemeClr val="lt1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832923</xdr:colOff>
      <xdr:row>17</xdr:row>
      <xdr:rowOff>180561</xdr:rowOff>
    </xdr:from>
    <xdr:to>
      <xdr:col>7</xdr:col>
      <xdr:colOff>1048923</xdr:colOff>
      <xdr:row>17</xdr:row>
      <xdr:rowOff>283891</xdr:rowOff>
    </xdr:to>
    <xdr:grpSp>
      <xdr:nvGrpSpPr>
        <xdr:cNvPr id="184" name="Group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GrpSpPr/>
      </xdr:nvGrpSpPr>
      <xdr:grpSpPr>
        <a:xfrm>
          <a:off x="15477178" y="6789179"/>
          <a:ext cx="216000" cy="103330"/>
          <a:chOff x="8106383" y="3902341"/>
          <a:chExt cx="4478562" cy="25318776"/>
        </a:xfrm>
      </xdr:grpSpPr>
      <xdr:sp macro="" textlink="">
        <xdr:nvSpPr>
          <xdr:cNvPr id="187" name="Rectangle 186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/>
        </xdr:nvSpPr>
        <xdr:spPr>
          <a:xfrm>
            <a:off x="8106383" y="29041117"/>
            <a:ext cx="180000" cy="180000"/>
          </a:xfrm>
          <a:prstGeom prst="rect">
            <a:avLst/>
          </a:prstGeom>
          <a:solidFill>
            <a:srgbClr val="0048F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27" name="Check Box 103" hidden="1">
                <a:extLst>
                  <a:ext uri="{63B3BB69-23CF-44E3-9099-C40C66FF867C}">
                    <a14:compatExt spid="_x0000_s1127"/>
                  </a:ext>
                  <a:ext uri="{FF2B5EF4-FFF2-40B4-BE49-F238E27FC236}">
                    <a16:creationId xmlns:a16="http://schemas.microsoft.com/office/drawing/2014/main" id="{00000000-0008-0000-0100-000067040000}"/>
                  </a:ext>
                </a:extLst>
              </xdr:cNvPr>
              <xdr:cNvSpPr/>
            </xdr:nvSpPr>
            <xdr:spPr bwMode="auto">
              <a:xfrm>
                <a:off x="12368933" y="3902341"/>
                <a:ext cx="216012" cy="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7</xdr:col>
      <xdr:colOff>1666787</xdr:colOff>
      <xdr:row>18</xdr:row>
      <xdr:rowOff>180561</xdr:rowOff>
    </xdr:from>
    <xdr:to>
      <xdr:col>7</xdr:col>
      <xdr:colOff>1851037</xdr:colOff>
      <xdr:row>18</xdr:row>
      <xdr:rowOff>283891</xdr:rowOff>
    </xdr:to>
    <xdr:grpSp>
      <xdr:nvGrpSpPr>
        <xdr:cNvPr id="190" name="Group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GrpSpPr/>
      </xdr:nvGrpSpPr>
      <xdr:grpSpPr>
        <a:xfrm>
          <a:off x="16311042" y="7080125"/>
          <a:ext cx="184250" cy="103330"/>
          <a:chOff x="8106383" y="3902341"/>
          <a:chExt cx="7169222" cy="25318776"/>
        </a:xfrm>
      </xdr:grpSpPr>
      <xdr:sp macro="" textlink="">
        <xdr:nvSpPr>
          <xdr:cNvPr id="191" name="Rectangle 190">
            <a:extLst>
              <a:ext uri="{FF2B5EF4-FFF2-40B4-BE49-F238E27FC236}">
                <a16:creationId xmlns:a16="http://schemas.microsoft.com/office/drawing/2014/main" id="{00000000-0008-0000-0000-0000BF000000}"/>
              </a:ext>
            </a:extLst>
          </xdr:cNvPr>
          <xdr:cNvSpPr/>
        </xdr:nvSpPr>
        <xdr:spPr>
          <a:xfrm>
            <a:off x="8106383" y="29041117"/>
            <a:ext cx="180000" cy="180000"/>
          </a:xfrm>
          <a:prstGeom prst="rect">
            <a:avLst/>
          </a:prstGeom>
          <a:solidFill>
            <a:srgbClr val="0048F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28" name="Check Box 104" hidden="1">
                <a:extLst>
                  <a:ext uri="{63B3BB69-23CF-44E3-9099-C40C66FF867C}">
                    <a14:compatExt spid="_x0000_s1128"/>
                  </a:ext>
                  <a:ext uri="{FF2B5EF4-FFF2-40B4-BE49-F238E27FC236}">
                    <a16:creationId xmlns:a16="http://schemas.microsoft.com/office/drawing/2014/main" id="{00000000-0008-0000-0100-000068040000}"/>
                  </a:ext>
                </a:extLst>
              </xdr:cNvPr>
              <xdr:cNvSpPr/>
            </xdr:nvSpPr>
            <xdr:spPr bwMode="auto">
              <a:xfrm>
                <a:off x="15059574" y="3902341"/>
                <a:ext cx="216031" cy="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5</xdr:col>
      <xdr:colOff>1167144</xdr:colOff>
      <xdr:row>19</xdr:row>
      <xdr:rowOff>0</xdr:rowOff>
    </xdr:from>
    <xdr:to>
      <xdr:col>5</xdr:col>
      <xdr:colOff>1383144</xdr:colOff>
      <xdr:row>23</xdr:row>
      <xdr:rowOff>1334</xdr:rowOff>
    </xdr:to>
    <xdr:grpSp>
      <xdr:nvGrpSpPr>
        <xdr:cNvPr id="200" name="Group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/>
      </xdr:nvGrpSpPr>
      <xdr:grpSpPr>
        <a:xfrm>
          <a:off x="10588235" y="7190509"/>
          <a:ext cx="216000" cy="1165116"/>
          <a:chOff x="8106383" y="3921301"/>
          <a:chExt cx="2299516" cy="25299816"/>
        </a:xfrm>
      </xdr:grpSpPr>
      <xdr:sp macro="" textlink="">
        <xdr:nvSpPr>
          <xdr:cNvPr id="201" name="Rectangle 200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/>
        </xdr:nvSpPr>
        <xdr:spPr>
          <a:xfrm>
            <a:off x="8106383" y="29041117"/>
            <a:ext cx="180000" cy="180000"/>
          </a:xfrm>
          <a:prstGeom prst="rect">
            <a:avLst/>
          </a:prstGeom>
          <a:solidFill>
            <a:srgbClr val="0048F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33" name="Check Box 109" hidden="1">
                <a:extLst>
                  <a:ext uri="{63B3BB69-23CF-44E3-9099-C40C66FF867C}">
                    <a14:compatExt spid="_x0000_s1133"/>
                  </a:ext>
                  <a:ext uri="{FF2B5EF4-FFF2-40B4-BE49-F238E27FC236}">
                    <a16:creationId xmlns:a16="http://schemas.microsoft.com/office/drawing/2014/main" id="{00000000-0008-0000-0100-00006D040000}"/>
                  </a:ext>
                </a:extLst>
              </xdr:cNvPr>
              <xdr:cNvSpPr/>
            </xdr:nvSpPr>
            <xdr:spPr bwMode="auto">
              <a:xfrm>
                <a:off x="10189897" y="3921301"/>
                <a:ext cx="216002" cy="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7</xdr:col>
      <xdr:colOff>1720423</xdr:colOff>
      <xdr:row>19</xdr:row>
      <xdr:rowOff>0</xdr:rowOff>
    </xdr:from>
    <xdr:to>
      <xdr:col>7</xdr:col>
      <xdr:colOff>1936423</xdr:colOff>
      <xdr:row>23</xdr:row>
      <xdr:rowOff>1334</xdr:rowOff>
    </xdr:to>
    <xdr:grpSp>
      <xdr:nvGrpSpPr>
        <xdr:cNvPr id="204" name="Group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GrpSpPr/>
      </xdr:nvGrpSpPr>
      <xdr:grpSpPr>
        <a:xfrm>
          <a:off x="16364678" y="7190509"/>
          <a:ext cx="216000" cy="1165116"/>
          <a:chOff x="8106383" y="3921301"/>
          <a:chExt cx="7223378" cy="25299816"/>
        </a:xfrm>
      </xdr:grpSpPr>
      <xdr:sp macro="" textlink="">
        <xdr:nvSpPr>
          <xdr:cNvPr id="205" name="Rectangle 204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/>
        </xdr:nvSpPr>
        <xdr:spPr>
          <a:xfrm>
            <a:off x="8106383" y="29041117"/>
            <a:ext cx="180000" cy="180000"/>
          </a:xfrm>
          <a:prstGeom prst="rect">
            <a:avLst/>
          </a:prstGeom>
          <a:solidFill>
            <a:srgbClr val="0048F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35" name="Check Box 111" hidden="1">
                <a:extLst>
                  <a:ext uri="{63B3BB69-23CF-44E3-9099-C40C66FF867C}">
                    <a14:compatExt spid="_x0000_s1135"/>
                  </a:ext>
                  <a:ext uri="{FF2B5EF4-FFF2-40B4-BE49-F238E27FC236}">
                    <a16:creationId xmlns:a16="http://schemas.microsoft.com/office/drawing/2014/main" id="{00000000-0008-0000-0100-00006F040000}"/>
                  </a:ext>
                </a:extLst>
              </xdr:cNvPr>
              <xdr:cNvSpPr/>
            </xdr:nvSpPr>
            <xdr:spPr bwMode="auto">
              <a:xfrm>
                <a:off x="15113741" y="3921301"/>
                <a:ext cx="216020" cy="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7</xdr:col>
      <xdr:colOff>712741</xdr:colOff>
      <xdr:row>25</xdr:row>
      <xdr:rowOff>288829</xdr:rowOff>
    </xdr:from>
    <xdr:to>
      <xdr:col>7</xdr:col>
      <xdr:colOff>928741</xdr:colOff>
      <xdr:row>25</xdr:row>
      <xdr:rowOff>442745</xdr:rowOff>
    </xdr:to>
    <xdr:grpSp>
      <xdr:nvGrpSpPr>
        <xdr:cNvPr id="214" name="Group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GrpSpPr/>
      </xdr:nvGrpSpPr>
      <xdr:grpSpPr>
        <a:xfrm>
          <a:off x="15356996" y="9225011"/>
          <a:ext cx="216000" cy="1516"/>
          <a:chOff x="8106383" y="9147079"/>
          <a:chExt cx="7865792" cy="20074038"/>
        </a:xfrm>
      </xdr:grpSpPr>
      <xdr:sp macro="" textlink="">
        <xdr:nvSpPr>
          <xdr:cNvPr id="215" name="Rectangle 214">
            <a:extLst>
              <a:ext uri="{FF2B5EF4-FFF2-40B4-BE49-F238E27FC236}">
                <a16:creationId xmlns:a16="http://schemas.microsoft.com/office/drawing/2014/main" id="{00000000-0008-0000-0000-0000D7000000}"/>
              </a:ext>
            </a:extLst>
          </xdr:cNvPr>
          <xdr:cNvSpPr/>
        </xdr:nvSpPr>
        <xdr:spPr>
          <a:xfrm>
            <a:off x="8106383" y="29041117"/>
            <a:ext cx="180000" cy="180000"/>
          </a:xfrm>
          <a:prstGeom prst="rect">
            <a:avLst/>
          </a:prstGeom>
          <a:solidFill>
            <a:srgbClr val="0048F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40" name="Check Box 116" hidden="1">
                <a:extLst>
                  <a:ext uri="{63B3BB69-23CF-44E3-9099-C40C66FF867C}">
                    <a14:compatExt spid="_x0000_s1140"/>
                  </a:ext>
                  <a:ext uri="{FF2B5EF4-FFF2-40B4-BE49-F238E27FC236}">
                    <a16:creationId xmlns:a16="http://schemas.microsoft.com/office/drawing/2014/main" id="{00000000-0008-0000-0100-000074040000}"/>
                  </a:ext>
                </a:extLst>
              </xdr:cNvPr>
              <xdr:cNvSpPr/>
            </xdr:nvSpPr>
            <xdr:spPr bwMode="auto">
              <a:xfrm>
                <a:off x="15756124" y="9147079"/>
                <a:ext cx="216051" cy="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5</xdr:col>
      <xdr:colOff>1167144</xdr:colOff>
      <xdr:row>24</xdr:row>
      <xdr:rowOff>354734</xdr:rowOff>
    </xdr:from>
    <xdr:to>
      <xdr:col>5</xdr:col>
      <xdr:colOff>1383144</xdr:colOff>
      <xdr:row>26</xdr:row>
      <xdr:rowOff>1334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5D626C8F-F41B-498B-A567-9A1C7EEAADA6}"/>
            </a:ext>
          </a:extLst>
        </xdr:cNvPr>
        <xdr:cNvGrpSpPr/>
      </xdr:nvGrpSpPr>
      <xdr:grpSpPr>
        <a:xfrm>
          <a:off x="10588235" y="8931390"/>
          <a:ext cx="216000" cy="297071"/>
          <a:chOff x="8106383" y="3919164"/>
          <a:chExt cx="2299516" cy="25301953"/>
        </a:xfrm>
      </xdr:grpSpPr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DDA5FA09-503D-5E82-10E2-C9A79C80F00C}"/>
              </a:ext>
            </a:extLst>
          </xdr:cNvPr>
          <xdr:cNvSpPr/>
        </xdr:nvSpPr>
        <xdr:spPr>
          <a:xfrm>
            <a:off x="8106383" y="29041117"/>
            <a:ext cx="180000" cy="180000"/>
          </a:xfrm>
          <a:prstGeom prst="rect">
            <a:avLst/>
          </a:prstGeom>
          <a:solidFill>
            <a:srgbClr val="0048F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88" name="Check Box 164" hidden="1">
                <a:extLst>
                  <a:ext uri="{63B3BB69-23CF-44E3-9099-C40C66FF867C}">
                    <a14:compatExt spid="_x0000_s1188"/>
                  </a:ext>
                  <a:ext uri="{FF2B5EF4-FFF2-40B4-BE49-F238E27FC236}">
                    <a16:creationId xmlns:a16="http://schemas.microsoft.com/office/drawing/2014/main" id="{00000000-0008-0000-0100-0000A4040000}"/>
                  </a:ext>
                </a:extLst>
              </xdr:cNvPr>
              <xdr:cNvSpPr/>
            </xdr:nvSpPr>
            <xdr:spPr bwMode="auto">
              <a:xfrm>
                <a:off x="10189897" y="3919164"/>
                <a:ext cx="216002" cy="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5</xdr:col>
      <xdr:colOff>1167144</xdr:colOff>
      <xdr:row>27</xdr:row>
      <xdr:rowOff>354734</xdr:rowOff>
    </xdr:from>
    <xdr:to>
      <xdr:col>5</xdr:col>
      <xdr:colOff>1383144</xdr:colOff>
      <xdr:row>29</xdr:row>
      <xdr:rowOff>1334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C3005C82-BA78-4D62-A095-2D1648AA4577}"/>
            </a:ext>
          </a:extLst>
        </xdr:cNvPr>
        <xdr:cNvGrpSpPr/>
      </xdr:nvGrpSpPr>
      <xdr:grpSpPr>
        <a:xfrm>
          <a:off x="10588235" y="9804227"/>
          <a:ext cx="216000" cy="297071"/>
          <a:chOff x="8106383" y="3919164"/>
          <a:chExt cx="2299516" cy="25301953"/>
        </a:xfrm>
      </xdr:grpSpPr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688B1DC1-7BCB-E1E5-6B6A-8E9F20F03A90}"/>
              </a:ext>
            </a:extLst>
          </xdr:cNvPr>
          <xdr:cNvSpPr/>
        </xdr:nvSpPr>
        <xdr:spPr>
          <a:xfrm>
            <a:off x="8106383" y="29041117"/>
            <a:ext cx="180000" cy="180000"/>
          </a:xfrm>
          <a:prstGeom prst="rect">
            <a:avLst/>
          </a:prstGeom>
          <a:solidFill>
            <a:srgbClr val="0048F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89" name="Check Box 165" hidden="1">
                <a:extLst>
                  <a:ext uri="{63B3BB69-23CF-44E3-9099-C40C66FF867C}">
                    <a14:compatExt spid="_x0000_s1189"/>
                  </a:ext>
                  <a:ext uri="{FF2B5EF4-FFF2-40B4-BE49-F238E27FC236}">
                    <a16:creationId xmlns:a16="http://schemas.microsoft.com/office/drawing/2014/main" id="{00000000-0008-0000-0100-0000A5040000}"/>
                  </a:ext>
                </a:extLst>
              </xdr:cNvPr>
              <xdr:cNvSpPr/>
            </xdr:nvSpPr>
            <xdr:spPr bwMode="auto">
              <a:xfrm>
                <a:off x="10189897" y="3919164"/>
                <a:ext cx="216002" cy="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7</xdr:col>
      <xdr:colOff>1167144</xdr:colOff>
      <xdr:row>34</xdr:row>
      <xdr:rowOff>354734</xdr:rowOff>
    </xdr:from>
    <xdr:to>
      <xdr:col>7</xdr:col>
      <xdr:colOff>1383144</xdr:colOff>
      <xdr:row>36</xdr:row>
      <xdr:rowOff>1334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4721F5D3-F550-4A4C-BCAB-169C2BDBF5CB}"/>
            </a:ext>
          </a:extLst>
        </xdr:cNvPr>
        <xdr:cNvGrpSpPr/>
      </xdr:nvGrpSpPr>
      <xdr:grpSpPr>
        <a:xfrm>
          <a:off x="15835644" y="11182350"/>
          <a:ext cx="216000" cy="0"/>
          <a:chOff x="8106383" y="11144250"/>
          <a:chExt cx="8320321" cy="18076867"/>
        </a:xfrm>
      </xdr:grpSpPr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9AE4D8D2-B64F-3DB1-CEBB-7B4DE9E45626}"/>
              </a:ext>
            </a:extLst>
          </xdr:cNvPr>
          <xdr:cNvSpPr/>
        </xdr:nvSpPr>
        <xdr:spPr>
          <a:xfrm>
            <a:off x="8106383" y="29041117"/>
            <a:ext cx="180000" cy="180000"/>
          </a:xfrm>
          <a:prstGeom prst="rect">
            <a:avLst/>
          </a:prstGeom>
          <a:solidFill>
            <a:srgbClr val="0048F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90" name="Check Box 166" hidden="1">
                <a:extLst>
                  <a:ext uri="{63B3BB69-23CF-44E3-9099-C40C66FF867C}">
                    <a14:compatExt spid="_x0000_s1190"/>
                  </a:ext>
                  <a:ext uri="{FF2B5EF4-FFF2-40B4-BE49-F238E27FC236}">
                    <a16:creationId xmlns:a16="http://schemas.microsoft.com/office/drawing/2014/main" id="{00000000-0008-0000-0100-0000A6040000}"/>
                  </a:ext>
                </a:extLst>
              </xdr:cNvPr>
              <xdr:cNvSpPr/>
            </xdr:nvSpPr>
            <xdr:spPr bwMode="auto">
              <a:xfrm>
                <a:off x="16210727" y="11144250"/>
                <a:ext cx="215977" cy="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3</xdr:row>
          <xdr:rowOff>0</xdr:rowOff>
        </xdr:from>
        <xdr:to>
          <xdr:col>0</xdr:col>
          <xdr:colOff>0</xdr:colOff>
          <xdr:row>3</xdr:row>
          <xdr:rowOff>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1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1720423</xdr:colOff>
      <xdr:row>30</xdr:row>
      <xdr:rowOff>354734</xdr:rowOff>
    </xdr:from>
    <xdr:to>
      <xdr:col>7</xdr:col>
      <xdr:colOff>1936423</xdr:colOff>
      <xdr:row>33</xdr:row>
      <xdr:rowOff>1334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C88334BC-3692-4140-9B04-EFCCE4557F26}"/>
            </a:ext>
          </a:extLst>
        </xdr:cNvPr>
        <xdr:cNvGrpSpPr/>
      </xdr:nvGrpSpPr>
      <xdr:grpSpPr>
        <a:xfrm>
          <a:off x="16364678" y="10677063"/>
          <a:ext cx="216000" cy="586682"/>
          <a:chOff x="8106383" y="3923425"/>
          <a:chExt cx="7223378" cy="25297692"/>
        </a:xfrm>
      </xdr:grpSpPr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794F5134-9045-688B-59BB-B258391FCE28}"/>
              </a:ext>
            </a:extLst>
          </xdr:cNvPr>
          <xdr:cNvSpPr/>
        </xdr:nvSpPr>
        <xdr:spPr>
          <a:xfrm>
            <a:off x="8106383" y="29041117"/>
            <a:ext cx="180000" cy="180000"/>
          </a:xfrm>
          <a:prstGeom prst="rect">
            <a:avLst/>
          </a:prstGeom>
          <a:solidFill>
            <a:srgbClr val="0048F4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92" name="Check Box 168" hidden="1">
                <a:extLst>
                  <a:ext uri="{63B3BB69-23CF-44E3-9099-C40C66FF867C}">
                    <a14:compatExt spid="_x0000_s1192"/>
                  </a:ext>
                  <a:ext uri="{FF2B5EF4-FFF2-40B4-BE49-F238E27FC236}">
                    <a16:creationId xmlns:a16="http://schemas.microsoft.com/office/drawing/2014/main" id="{00000000-0008-0000-0100-0000A8040000}"/>
                  </a:ext>
                </a:extLst>
              </xdr:cNvPr>
              <xdr:cNvSpPr/>
            </xdr:nvSpPr>
            <xdr:spPr bwMode="auto">
              <a:xfrm>
                <a:off x="15113741" y="3923425"/>
                <a:ext cx="216020" cy="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1FD99-FBB3-4AB6-AF7D-6F2C8E98A37E}">
  <sheetPr codeName="Sheet2"/>
  <dimension ref="B1:CH10"/>
  <sheetViews>
    <sheetView showGridLines="0" zoomScale="40" zoomScaleNormal="40" workbookViewId="0">
      <selection activeCell="A7" sqref="A7"/>
    </sheetView>
  </sheetViews>
  <sheetFormatPr defaultRowHeight="14.4" x14ac:dyDescent="0.3"/>
  <cols>
    <col min="1" max="1" width="2.5546875" customWidth="1"/>
    <col min="2" max="23" width="30.5546875" customWidth="1"/>
    <col min="24" max="24" width="27.109375" customWidth="1"/>
    <col min="25" max="86" width="30.5546875" customWidth="1"/>
    <col min="87" max="115" width="22.44140625" customWidth="1"/>
  </cols>
  <sheetData>
    <row r="1" spans="2:86" x14ac:dyDescent="0.3">
      <c r="V1" s="117" t="str">
        <f>Анкета!P6</f>
        <v>1.1.</v>
      </c>
      <c r="W1" s="118" t="b">
        <f>Анкета!P15</f>
        <v>0</v>
      </c>
      <c r="X1" s="118"/>
      <c r="Y1" s="118" t="str">
        <f>Анкета!Q6</f>
        <v>2.1.</v>
      </c>
      <c r="Z1" s="118" t="b">
        <f>Анкета!Q16</f>
        <v>0</v>
      </c>
      <c r="AA1" s="118"/>
      <c r="AB1" s="118" t="str">
        <f>Анкета!R6</f>
        <v>2.2.</v>
      </c>
      <c r="AC1" s="118" t="b">
        <f>Анкета!R17</f>
        <v>0</v>
      </c>
      <c r="AD1" s="118"/>
      <c r="AE1" s="118" t="str">
        <f>Анкета!S6</f>
        <v>2.3.</v>
      </c>
      <c r="AF1" s="118" t="b">
        <f>Анкета!S18</f>
        <v>0</v>
      </c>
      <c r="AG1" s="118"/>
      <c r="AH1" s="118" t="str">
        <f>Анкета!T6</f>
        <v>2.4.</v>
      </c>
      <c r="AI1" s="118" t="b">
        <f>Анкета!T19</f>
        <v>0</v>
      </c>
      <c r="AJ1" s="118"/>
      <c r="AK1" s="118"/>
      <c r="AL1" s="118"/>
      <c r="AM1" s="118" t="str">
        <f>Анкета!U6</f>
        <v>3.1.</v>
      </c>
      <c r="AN1" s="118" t="b">
        <f>Анкета!U24</f>
        <v>0</v>
      </c>
      <c r="AO1" s="118"/>
      <c r="AP1" s="118" t="str">
        <f>Анкета!V6</f>
        <v>3.2.</v>
      </c>
      <c r="AQ1" s="118" t="b">
        <f>Анкета!V25</f>
        <v>0</v>
      </c>
      <c r="AR1" s="118"/>
      <c r="AS1" s="118" t="str">
        <f>Анкета!W6</f>
        <v>3.3.</v>
      </c>
      <c r="AT1" s="118" t="b">
        <f>Анкета!W26</f>
        <v>0</v>
      </c>
      <c r="AU1" s="118"/>
      <c r="AV1" s="118" t="str">
        <f>Анкета!X6</f>
        <v>4.1.</v>
      </c>
      <c r="AW1" s="118" t="b">
        <f>Анкета!X27</f>
        <v>0</v>
      </c>
      <c r="AX1" s="118"/>
      <c r="AY1" s="118"/>
      <c r="AZ1" s="118"/>
      <c r="BA1" s="118" t="str">
        <f>Анкета!Y6</f>
        <v>4.2.</v>
      </c>
      <c r="BB1" s="118" t="b">
        <f>Анкета!Y28</f>
        <v>0</v>
      </c>
      <c r="BC1" s="118"/>
      <c r="BD1" s="118" t="str">
        <f>Анкета!Z6</f>
        <v>4.3.</v>
      </c>
      <c r="BE1" s="118" t="b">
        <f>Анкета!Z29</f>
        <v>0</v>
      </c>
      <c r="BF1" s="118"/>
      <c r="BG1" s="118" t="str">
        <f>Анкета!AA6</f>
        <v>5.1.</v>
      </c>
      <c r="BH1" s="118" t="b">
        <f>Анкета!AA30</f>
        <v>0</v>
      </c>
      <c r="BI1" s="118"/>
      <c r="BJ1" s="118" t="str">
        <f>Анкета!AB6</f>
        <v>5.2.</v>
      </c>
      <c r="BK1" s="118" t="b">
        <f>Анкета!AB31</f>
        <v>0</v>
      </c>
      <c r="BL1" s="118"/>
      <c r="BM1" s="117" t="str">
        <f>Анкета!AC6</f>
        <v>5.3.</v>
      </c>
      <c r="BN1" s="118" t="b">
        <f>Анкета!AC32</f>
        <v>0</v>
      </c>
      <c r="BO1" s="118"/>
      <c r="BP1" s="118"/>
      <c r="BQ1" s="118" t="str">
        <f>Анкета!AD6</f>
        <v>5.4.</v>
      </c>
      <c r="BR1" s="118" t="b">
        <f>Анкета!AD33</f>
        <v>0</v>
      </c>
      <c r="BS1" s="118"/>
      <c r="BT1" s="118"/>
      <c r="BU1" s="118" t="str">
        <f>Анкета!AE6</f>
        <v>6.1.</v>
      </c>
      <c r="BV1" s="118" t="b">
        <f>Анкета!AE20</f>
        <v>0</v>
      </c>
      <c r="BW1" s="118"/>
      <c r="BX1" s="118" t="str">
        <f>Анкета!AF6</f>
        <v>6.2.</v>
      </c>
      <c r="BY1" s="118" t="b">
        <f>Анкета!AF21</f>
        <v>0</v>
      </c>
      <c r="BZ1" s="118"/>
      <c r="CA1" s="118" t="str">
        <f>Анкета!AG6</f>
        <v>6.3.</v>
      </c>
      <c r="CB1" s="118" t="b">
        <f>Анкета!AG22</f>
        <v>0</v>
      </c>
      <c r="CC1" s="118"/>
      <c r="CD1" s="118"/>
      <c r="CE1" s="118"/>
      <c r="CF1" s="118" t="str">
        <f>Анкета!AH6</f>
        <v>7.1.</v>
      </c>
      <c r="CG1" s="118" t="b">
        <f>Анкета!AH23</f>
        <v>0</v>
      </c>
      <c r="CH1" s="118"/>
    </row>
    <row r="2" spans="2:86" ht="35.549999999999997" customHeight="1" x14ac:dyDescent="0.3">
      <c r="B2" s="146" t="s">
        <v>273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06"/>
      <c r="U2" s="106"/>
      <c r="V2" s="146" t="s">
        <v>417</v>
      </c>
      <c r="W2" s="146"/>
      <c r="X2" s="146"/>
      <c r="Y2" s="146" t="s">
        <v>11</v>
      </c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 t="s">
        <v>0</v>
      </c>
      <c r="AN2" s="146"/>
      <c r="AO2" s="146"/>
      <c r="AP2" s="146"/>
      <c r="AQ2" s="146"/>
      <c r="AR2" s="146"/>
      <c r="AS2" s="146"/>
      <c r="AT2" s="146"/>
      <c r="AU2" s="146"/>
      <c r="AV2" s="146" t="s">
        <v>1</v>
      </c>
      <c r="AW2" s="146"/>
      <c r="AX2" s="146"/>
      <c r="AY2" s="146"/>
      <c r="AZ2" s="146"/>
      <c r="BA2" s="146"/>
      <c r="BB2" s="146"/>
      <c r="BC2" s="146"/>
      <c r="BD2" s="146"/>
      <c r="BE2" s="146"/>
      <c r="BF2" s="146"/>
      <c r="BG2" s="146" t="s">
        <v>419</v>
      </c>
      <c r="BH2" s="146"/>
      <c r="BI2" s="146"/>
      <c r="BJ2" s="146"/>
      <c r="BK2" s="146"/>
      <c r="BL2" s="146"/>
      <c r="BM2" s="146"/>
      <c r="BN2" s="146"/>
      <c r="BO2" s="146"/>
      <c r="BP2" s="146"/>
      <c r="BQ2" s="146"/>
      <c r="BR2" s="146"/>
      <c r="BS2" s="146"/>
      <c r="BT2" s="146"/>
      <c r="BU2" s="145" t="s">
        <v>239</v>
      </c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6" t="s">
        <v>240</v>
      </c>
      <c r="CG2" s="146"/>
      <c r="CH2" s="146"/>
    </row>
    <row r="3" spans="2:86" s="30" customFormat="1" ht="34.5" customHeight="1" x14ac:dyDescent="0.3">
      <c r="B3" s="146" t="s">
        <v>396</v>
      </c>
      <c r="C3" s="146"/>
      <c r="D3" s="146"/>
      <c r="E3" s="146"/>
      <c r="F3" s="146"/>
      <c r="G3" s="146"/>
      <c r="H3" s="146"/>
      <c r="I3" s="146"/>
      <c r="J3" s="106"/>
      <c r="K3" s="106"/>
      <c r="L3" s="106"/>
      <c r="M3" s="146" t="s">
        <v>397</v>
      </c>
      <c r="N3" s="146"/>
      <c r="O3" s="146"/>
      <c r="P3" s="146"/>
      <c r="Q3" s="146"/>
      <c r="R3" s="146"/>
      <c r="S3" s="146"/>
      <c r="T3" s="106"/>
      <c r="U3" s="106"/>
      <c r="V3" s="147" t="s">
        <v>422</v>
      </c>
      <c r="W3" s="147"/>
      <c r="X3" s="147"/>
      <c r="Y3" s="145" t="s">
        <v>21</v>
      </c>
      <c r="Z3" s="145"/>
      <c r="AA3" s="145"/>
      <c r="AB3" s="145" t="s">
        <v>22</v>
      </c>
      <c r="AC3" s="145"/>
      <c r="AD3" s="145"/>
      <c r="AE3" s="145" t="s">
        <v>398</v>
      </c>
      <c r="AF3" s="145"/>
      <c r="AG3" s="145"/>
      <c r="AH3" s="145" t="s">
        <v>24</v>
      </c>
      <c r="AI3" s="145"/>
      <c r="AJ3" s="145"/>
      <c r="AK3" s="145"/>
      <c r="AL3" s="145"/>
      <c r="AM3" s="145" t="s">
        <v>14</v>
      </c>
      <c r="AN3" s="145"/>
      <c r="AO3" s="145"/>
      <c r="AP3" s="145" t="s">
        <v>15</v>
      </c>
      <c r="AQ3" s="145"/>
      <c r="AR3" s="145"/>
      <c r="AS3" s="145" t="s">
        <v>279</v>
      </c>
      <c r="AT3" s="145"/>
      <c r="AU3" s="145"/>
      <c r="AV3" s="145" t="s">
        <v>17</v>
      </c>
      <c r="AW3" s="145"/>
      <c r="AX3" s="145"/>
      <c r="AY3" s="145"/>
      <c r="AZ3" s="145"/>
      <c r="BA3" s="145" t="s">
        <v>18</v>
      </c>
      <c r="BB3" s="145"/>
      <c r="BC3" s="145"/>
      <c r="BD3" s="145" t="s">
        <v>19</v>
      </c>
      <c r="BE3" s="145"/>
      <c r="BF3" s="145"/>
      <c r="BG3" s="145" t="s">
        <v>29</v>
      </c>
      <c r="BH3" s="145"/>
      <c r="BI3" s="145"/>
      <c r="BJ3" s="145" t="s">
        <v>30</v>
      </c>
      <c r="BK3" s="145"/>
      <c r="BL3" s="145"/>
      <c r="BM3" s="145" t="s">
        <v>31</v>
      </c>
      <c r="BN3" s="145"/>
      <c r="BO3" s="145"/>
      <c r="BP3" s="145"/>
      <c r="BQ3" s="145" t="s">
        <v>453</v>
      </c>
      <c r="BR3" s="145"/>
      <c r="BS3" s="145"/>
      <c r="BT3" s="145"/>
      <c r="BU3" s="145" t="s">
        <v>21</v>
      </c>
      <c r="BV3" s="145"/>
      <c r="BW3" s="145"/>
      <c r="BX3" s="145" t="s">
        <v>22</v>
      </c>
      <c r="BY3" s="145"/>
      <c r="BZ3" s="145"/>
      <c r="CA3" s="145" t="s">
        <v>24</v>
      </c>
      <c r="CB3" s="145"/>
      <c r="CC3" s="145"/>
      <c r="CD3" s="145"/>
      <c r="CE3" s="145"/>
      <c r="CF3" s="145" t="s">
        <v>398</v>
      </c>
      <c r="CG3" s="145"/>
      <c r="CH3" s="145"/>
    </row>
    <row r="4" spans="2:86" s="27" customFormat="1" ht="169.5" customHeight="1" x14ac:dyDescent="0.3">
      <c r="B4" s="107" t="s">
        <v>270</v>
      </c>
      <c r="C4" s="107" t="s">
        <v>32</v>
      </c>
      <c r="D4" s="107" t="s">
        <v>271</v>
      </c>
      <c r="E4" s="107" t="s">
        <v>490</v>
      </c>
      <c r="F4" s="107" t="s">
        <v>491</v>
      </c>
      <c r="G4" s="107" t="s">
        <v>8</v>
      </c>
      <c r="H4" s="107" t="s">
        <v>493</v>
      </c>
      <c r="I4" s="107" t="s">
        <v>298</v>
      </c>
      <c r="J4" s="107" t="s">
        <v>244</v>
      </c>
      <c r="K4" s="107" t="s">
        <v>399</v>
      </c>
      <c r="L4" s="107" t="s">
        <v>400</v>
      </c>
      <c r="M4" s="107" t="s">
        <v>247</v>
      </c>
      <c r="N4" s="107" t="s">
        <v>420</v>
      </c>
      <c r="O4" s="107" t="s">
        <v>423</v>
      </c>
      <c r="P4" s="107" t="s">
        <v>483</v>
      </c>
      <c r="Q4" s="107" t="s">
        <v>401</v>
      </c>
      <c r="R4" s="107" t="s">
        <v>406</v>
      </c>
      <c r="S4" s="107" t="s">
        <v>464</v>
      </c>
      <c r="T4" s="107" t="s">
        <v>412</v>
      </c>
      <c r="U4" s="107" t="s">
        <v>416</v>
      </c>
      <c r="V4" s="107" t="s">
        <v>497</v>
      </c>
      <c r="W4" s="107" t="s">
        <v>494</v>
      </c>
      <c r="X4" s="107" t="s">
        <v>410</v>
      </c>
      <c r="Y4" s="107" t="s">
        <v>480</v>
      </c>
      <c r="Z4" s="107" t="s">
        <v>502</v>
      </c>
      <c r="AA4" s="107" t="s">
        <v>392</v>
      </c>
      <c r="AB4" s="107" t="s">
        <v>481</v>
      </c>
      <c r="AC4" s="107" t="s">
        <v>503</v>
      </c>
      <c r="AD4" s="107" t="s">
        <v>392</v>
      </c>
      <c r="AE4" s="107" t="s">
        <v>504</v>
      </c>
      <c r="AF4" s="107" t="s">
        <v>392</v>
      </c>
      <c r="AG4" s="107" t="s">
        <v>410</v>
      </c>
      <c r="AH4" s="107" t="s">
        <v>501</v>
      </c>
      <c r="AI4" s="107" t="s">
        <v>516</v>
      </c>
      <c r="AJ4" s="107" t="s">
        <v>479</v>
      </c>
      <c r="AK4" s="107" t="s">
        <v>505</v>
      </c>
      <c r="AL4" s="107" t="s">
        <v>392</v>
      </c>
      <c r="AM4" s="107" t="s">
        <v>506</v>
      </c>
      <c r="AN4" s="107" t="s">
        <v>498</v>
      </c>
      <c r="AO4" s="107" t="s">
        <v>278</v>
      </c>
      <c r="AP4" s="107" t="s">
        <v>499</v>
      </c>
      <c r="AQ4" s="107" t="s">
        <v>278</v>
      </c>
      <c r="AR4" s="107" t="s">
        <v>410</v>
      </c>
      <c r="AS4" s="107" t="s">
        <v>507</v>
      </c>
      <c r="AT4" s="107" t="s">
        <v>500</v>
      </c>
      <c r="AU4" s="107" t="s">
        <v>278</v>
      </c>
      <c r="AV4" s="107" t="s">
        <v>514</v>
      </c>
      <c r="AW4" s="107" t="s">
        <v>508</v>
      </c>
      <c r="AX4" s="107" t="s">
        <v>392</v>
      </c>
      <c r="AY4" s="107" t="s">
        <v>280</v>
      </c>
      <c r="AZ4" s="107" t="s">
        <v>410</v>
      </c>
      <c r="BA4" s="107" t="s">
        <v>515</v>
      </c>
      <c r="BB4" s="107" t="s">
        <v>392</v>
      </c>
      <c r="BC4" s="107" t="s">
        <v>410</v>
      </c>
      <c r="BD4" s="107" t="s">
        <v>510</v>
      </c>
      <c r="BE4" s="107" t="s">
        <v>392</v>
      </c>
      <c r="BF4" s="107" t="s">
        <v>410</v>
      </c>
      <c r="BG4" s="107" t="s">
        <v>509</v>
      </c>
      <c r="BH4" s="107" t="s">
        <v>33</v>
      </c>
      <c r="BI4" s="107" t="s">
        <v>392</v>
      </c>
      <c r="BJ4" s="107" t="s">
        <v>481</v>
      </c>
      <c r="BK4" s="107" t="s">
        <v>511</v>
      </c>
      <c r="BL4" s="107" t="s">
        <v>392</v>
      </c>
      <c r="BM4" s="107" t="s">
        <v>296</v>
      </c>
      <c r="BN4" s="107" t="s">
        <v>479</v>
      </c>
      <c r="BO4" s="107" t="s">
        <v>512</v>
      </c>
      <c r="BP4" s="107" t="s">
        <v>392</v>
      </c>
      <c r="BQ4" s="107" t="s">
        <v>513</v>
      </c>
      <c r="BR4" s="107" t="s">
        <v>392</v>
      </c>
      <c r="BS4" s="107" t="s">
        <v>410</v>
      </c>
      <c r="BT4" s="107" t="s">
        <v>475</v>
      </c>
      <c r="BU4" s="107" t="s">
        <v>480</v>
      </c>
      <c r="BV4" s="107" t="s">
        <v>502</v>
      </c>
      <c r="BW4" s="107" t="s">
        <v>392</v>
      </c>
      <c r="BX4" s="107" t="s">
        <v>481</v>
      </c>
      <c r="BY4" s="107" t="s">
        <v>503</v>
      </c>
      <c r="BZ4" s="107" t="s">
        <v>392</v>
      </c>
      <c r="CA4" s="107" t="s">
        <v>501</v>
      </c>
      <c r="CB4" s="107" t="s">
        <v>516</v>
      </c>
      <c r="CC4" s="107" t="s">
        <v>479</v>
      </c>
      <c r="CD4" s="107" t="s">
        <v>505</v>
      </c>
      <c r="CE4" s="107" t="s">
        <v>392</v>
      </c>
      <c r="CF4" s="107" t="s">
        <v>504</v>
      </c>
      <c r="CG4" s="107" t="s">
        <v>392</v>
      </c>
      <c r="CH4" s="107" t="s">
        <v>410</v>
      </c>
    </row>
    <row r="5" spans="2:86" ht="40.049999999999997" customHeight="1" x14ac:dyDescent="0.3">
      <c r="B5" s="108" t="str">
        <f>IF(Анкета!E$42="","",Анкета!E$42)</f>
        <v/>
      </c>
      <c r="C5" s="108" t="str">
        <f>IF(OR(Анкета!E$43="",Анкета!E$43=Tech!$G$2),"",Анкета!E$43)</f>
        <v/>
      </c>
      <c r="D5" s="108" t="str">
        <f>IF(OR(Анкета!E$44="",Анкета!E$44=Tech!$H$2),"",Анкета!E$44)</f>
        <v/>
      </c>
      <c r="E5" s="108" t="str">
        <f>IF(Анкета!E$45="","",Анкета!E$45)</f>
        <v/>
      </c>
      <c r="F5" s="108" t="str">
        <f>IF(Анкета!E$46="","",Анкета!E$46)</f>
        <v/>
      </c>
      <c r="G5" s="108" t="str">
        <f>IF(Анкета!E$47="","",Анкета!E$47)</f>
        <v/>
      </c>
      <c r="H5" s="108" t="str">
        <f>IF(Анкета!E$48="","",Анкета!E$48)</f>
        <v/>
      </c>
      <c r="I5" s="108" t="str">
        <f>IF(OR(Анкета!E$52="",Анкета!E$52=Tech!$J$2),"",Анкета!E$52)</f>
        <v/>
      </c>
      <c r="J5" s="108" t="str">
        <f>IF(Анкета!E$59="","",Анкета!E$59)</f>
        <v/>
      </c>
      <c r="K5" s="108" t="str">
        <f>IF(Анкета!E$54="","",Анкета!E$54)</f>
        <v/>
      </c>
      <c r="L5" s="108" t="str">
        <f>IF(Анкета!E$55="","",Анкета!E$55)</f>
        <v/>
      </c>
      <c r="M5" s="108" t="str">
        <f>IF(Анкета!E$49="","",Анкета!E$49)</f>
        <v/>
      </c>
      <c r="N5" s="108" t="str">
        <f>IF(Анкета!E$50="","",Анкета!E$50)</f>
        <v/>
      </c>
      <c r="O5" s="108" t="str">
        <f>IF(Анкета!E$51="","",Анкета!E$51)</f>
        <v/>
      </c>
      <c r="P5" s="108" t="str">
        <f>IF(Анкета!E$53="","",Анкета!E$53)</f>
        <v/>
      </c>
      <c r="Q5" s="108" t="str">
        <f>IF(Анкета!E$56="","",Анкета!E$56)</f>
        <v/>
      </c>
      <c r="R5" s="108" t="str">
        <f>IF(Анкета!E$57="","",Анкета!E$57)</f>
        <v/>
      </c>
      <c r="S5" s="108" t="str">
        <f>IF(Анкета!E$58="","",Анкета!E$58)</f>
        <v/>
      </c>
      <c r="T5" s="110" t="str">
        <f>IF(Анкета!E$74="","",Анкета!E$74)</f>
        <v/>
      </c>
      <c r="U5" s="110" t="str">
        <f>IF(Анкета!E$86="","",Анкета!E$86)</f>
        <v/>
      </c>
      <c r="V5" s="110" t="str">
        <f>IF(AND($W$1=Tech!$T$4,Анкета!E$60=""),"",Анкета!E$60)</f>
        <v/>
      </c>
      <c r="W5" s="110" t="str">
        <f>IF(AND($W$1=Tech!$T$4,Анкета!$E$75=""),"",Анкета!$E$75)</f>
        <v/>
      </c>
      <c r="X5" s="110" t="str">
        <f>IF(AND($W$1=Tech!$T$4,Анкета!$E$92=""),"",Анкета!$E$92)</f>
        <v/>
      </c>
      <c r="Y5" s="110" t="str">
        <f>IF($Z$1=Tech!$T$4,"",Анкета!$E$83)</f>
        <v/>
      </c>
      <c r="Z5" s="110" t="str">
        <f>IF($Z$1=Tech!$T$4,"",Анкета!E$61)</f>
        <v/>
      </c>
      <c r="AA5" s="110" t="str">
        <f>IF($Z$1=Tech!$T$4,"",Анкета!$E$91)</f>
        <v/>
      </c>
      <c r="AB5" s="110" t="str">
        <f>IF($AC$1=Tech!$T$4,"",Анкета!$E$84)</f>
        <v/>
      </c>
      <c r="AC5" s="110" t="str">
        <f>IF($AC$1=Tech!$T$4,"",Анкета!E$62)</f>
        <v/>
      </c>
      <c r="AD5" s="110" t="str">
        <f>IF($AC$1=Tech!$T$4,"",Анкета!$E$91)</f>
        <v/>
      </c>
      <c r="AE5" s="110" t="str">
        <f>IF($AF$1=Tech!$T$4,"",Анкета!E$63)</f>
        <v/>
      </c>
      <c r="AF5" s="110" t="str">
        <f>IF($AF$1=Tech!$T$4,"",Анкета!$E$91)</f>
        <v/>
      </c>
      <c r="AG5" s="110" t="str">
        <f>IF($AF$1=Tech!$T$4,"",Анкета!$E$92)</f>
        <v/>
      </c>
      <c r="AH5" s="110" t="str">
        <f>IF($AI$1=Tech!$T$4,"",Анкета!$E$80)</f>
        <v/>
      </c>
      <c r="AI5" s="110" t="str">
        <f>IF($AI$1=Tech!$T$4,"",Анкета!$E$81)</f>
        <v/>
      </c>
      <c r="AJ5" s="110" t="str">
        <f>IF($AI$1=Tech!$T$4,"",Анкета!$E$85)</f>
        <v/>
      </c>
      <c r="AK5" s="110" t="str">
        <f>IF($AI$1=Tech!$T$4,"",Анкета!E$64)</f>
        <v/>
      </c>
      <c r="AL5" s="110" t="str">
        <f>IF($AI$1=Tech!$T$4,"",Анкета!$E$91)</f>
        <v/>
      </c>
      <c r="AM5" s="110" t="str">
        <f>IF($AN$1=Tech!$T$4,"",Анкета!E$65)</f>
        <v/>
      </c>
      <c r="AN5" s="110" t="str">
        <f>IF($AN$1=Tech!$T$4,"",Анкета!$E$76)</f>
        <v/>
      </c>
      <c r="AO5" s="110" t="str">
        <f>IF(AN$1=Tech!$T$4,"",Анкета!$E$89)</f>
        <v/>
      </c>
      <c r="AP5" s="110" t="str">
        <f>IF($AQ$1=Tech!$T$4,"",Анкета!$E$77)</f>
        <v/>
      </c>
      <c r="AQ5" s="110" t="str">
        <f>IF($AQ$1=Tech!$T$4,"",Анкета!$E$89)</f>
        <v/>
      </c>
      <c r="AR5" s="110" t="str">
        <f>IF($AQ$1=Tech!$T$4,"",Анкета!$E$92)</f>
        <v/>
      </c>
      <c r="AS5" s="110" t="str">
        <f>IF($AT$1=Tech!$T$4,"",Анкета!E$66)</f>
        <v/>
      </c>
      <c r="AT5" s="110" t="str">
        <f>IF($AT$1=Tech!$T$4,"",Анкета!$E$78)</f>
        <v/>
      </c>
      <c r="AU5" s="110" t="str">
        <f>IF($AT$1=Tech!$T$4,"",Анкета!$E$89)</f>
        <v/>
      </c>
      <c r="AV5" s="110">
        <f>IF($AV$1=Tech!$T$4,"",Анкета!E$67)</f>
        <v>0</v>
      </c>
      <c r="AW5" s="110" t="str">
        <f>IF($AW$1=Tech!$T$4,"",Анкета!$E$79)</f>
        <v/>
      </c>
      <c r="AX5" s="110" t="str">
        <f>IF($AW$1=Tech!$T$4,"",Анкета!$E$91)</f>
        <v/>
      </c>
      <c r="AY5" s="110" t="str">
        <f>IF($AW$1=Tech!$T$4,"",Анкета!$E$90)</f>
        <v/>
      </c>
      <c r="AZ5" s="110" t="str">
        <f>IF($AW$1=Tech!$T$4,"",Анкета!$E$92)</f>
        <v/>
      </c>
      <c r="BA5" s="110" t="str">
        <f>IF($BB$1=Tech!$T$4,"",Анкета!E$68)</f>
        <v/>
      </c>
      <c r="BB5" s="110" t="str">
        <f>IF($BB$1=Tech!$T$4,"",Анкета!$E$91)</f>
        <v/>
      </c>
      <c r="BC5" s="110" t="str">
        <f>IF($BB$1=Tech!$T$4,"",Анкета!$E$92)</f>
        <v/>
      </c>
      <c r="BD5" s="110" t="str">
        <f>IF($BE$1=Tech!$T$4,"",Анкета!E$69)</f>
        <v/>
      </c>
      <c r="BE5" s="110" t="str">
        <f>IF($BE$1=Tech!$T$4,"",Анкета!$E$91)</f>
        <v/>
      </c>
      <c r="BF5" s="110" t="str">
        <f>IF($BE$1=Tech!$T$4,"",Анкета!$E$92)</f>
        <v/>
      </c>
      <c r="BG5" s="110" t="str">
        <f>IF($BH$1=Tech!$T$4,"",Анкета!E$70)</f>
        <v/>
      </c>
      <c r="BH5" s="110" t="str">
        <f>IF($BH$1=Tech!$T$4,"",Анкета!$E$87)</f>
        <v/>
      </c>
      <c r="BI5" s="110" t="str">
        <f>IF($BH$1=Tech!$T$4,"",Анкета!$E$91)</f>
        <v/>
      </c>
      <c r="BJ5" s="110" t="str">
        <f>IF($BK$1=Tech!$T$4,"",Анкета!$E$84)</f>
        <v/>
      </c>
      <c r="BK5" s="110" t="str">
        <f>IF($BK$1=Tech!$T$4,"",Анкета!E$71)</f>
        <v/>
      </c>
      <c r="BL5" s="110" t="str">
        <f>IF($BK$1=Tech!$T$4,"",Анкета!$E$91)</f>
        <v/>
      </c>
      <c r="BM5" s="110" t="str">
        <f>IF($BN$1=Tech!$T$4,"",Анкета!$E$82)</f>
        <v/>
      </c>
      <c r="BN5" s="110" t="str">
        <f>IF($BN$1=Tech!$T$4,"",Анкета!$E$85)</f>
        <v/>
      </c>
      <c r="BO5" s="110" t="str">
        <f>IF($BN$1=Tech!$T$4,"",Анкета!E$72)</f>
        <v/>
      </c>
      <c r="BP5" s="110" t="str">
        <f>IF($BN$1=Tech!$T$4,"",Анкета!$E$91)</f>
        <v/>
      </c>
      <c r="BQ5" s="110" t="str">
        <f>IF($BR$1=Tech!$T$4,"",Анкета!E$73)</f>
        <v/>
      </c>
      <c r="BR5" s="110" t="str">
        <f>IF($BR$1=Tech!$T$4,"",Анкета!$E$91)</f>
        <v/>
      </c>
      <c r="BS5" s="110" t="str">
        <f>IF($BR$1=Tech!$T$4,"",Анкета!$E$92)</f>
        <v/>
      </c>
      <c r="BT5" s="110" t="str">
        <f>IF($BR$1=Tech!$T$4,"",Анкета!$E$88)</f>
        <v/>
      </c>
      <c r="BU5" s="110" t="str">
        <f>IF($BV$1=Tech!$T$4,"",Анкета!$E$83)</f>
        <v/>
      </c>
      <c r="BV5" s="110" t="str">
        <f>IF($BV$1=Tech!$T$4,"",Анкета!E$61)</f>
        <v/>
      </c>
      <c r="BW5" s="110" t="str">
        <f>IF($BV$1=Tech!$T$4,"",Анкета!$E$91)</f>
        <v/>
      </c>
      <c r="BX5" s="110" t="str">
        <f>IF($BY$1=Tech!$T$4,"",Анкета!$E$84)</f>
        <v/>
      </c>
      <c r="BY5" s="110" t="str">
        <f>IF($BY$1=Tech!$T$4,"",Анкета!E$62)</f>
        <v/>
      </c>
      <c r="BZ5" s="110" t="str">
        <f>IF($BY$1=Tech!$T$4,"",Анкета!$E$91)</f>
        <v/>
      </c>
      <c r="CA5" s="110" t="str">
        <f>IF($CB$1=Tech!$T$4,"",Анкета!$E$80)</f>
        <v/>
      </c>
      <c r="CB5" s="110" t="str">
        <f>IF($CB$1=Tech!$T$4,"",Анкета!$E$81)</f>
        <v/>
      </c>
      <c r="CC5" s="110" t="str">
        <f>IF($CB$1=Tech!$T$4,"",Анкета!$E$85)</f>
        <v/>
      </c>
      <c r="CD5" s="110" t="str">
        <f>IF($CB$1=Tech!$T$4,"",Анкета!E$64)</f>
        <v/>
      </c>
      <c r="CE5" s="110" t="str">
        <f>IF($CB$1=Tech!$T$4,"",Анкета!$E$91)</f>
        <v/>
      </c>
      <c r="CF5" s="110" t="str">
        <f>IF($CG$1=Tech!$T$4,"",Анкета!E$63)</f>
        <v/>
      </c>
      <c r="CG5" s="110" t="str">
        <f>IF($CG$1=Tech!$T$4,"",Анкета!$E$91)</f>
        <v/>
      </c>
      <c r="CH5" s="110" t="str">
        <f>IF($CG$1=Tech!$T$4,"",Анкета!$E$92)</f>
        <v/>
      </c>
    </row>
    <row r="6" spans="2:86" ht="40.049999999999997" customHeight="1" x14ac:dyDescent="0.3">
      <c r="B6" s="108" t="str">
        <f>IF(Анкета!I$42="","",Анкета!I$42)</f>
        <v/>
      </c>
      <c r="C6" s="108" t="str">
        <f>IF(Анкета!I$43="","",Анкета!I$43)</f>
        <v/>
      </c>
      <c r="D6" s="108" t="str">
        <f>IF(Анкета!I$44="","",Анкета!I$44)</f>
        <v/>
      </c>
      <c r="E6" s="108" t="str">
        <f>IF(Анкета!I$45="","",Анкета!I$45)</f>
        <v/>
      </c>
      <c r="F6" s="108" t="str">
        <f>IF(Анкета!I$46="","",Анкета!I$46)</f>
        <v/>
      </c>
      <c r="G6" s="108" t="str">
        <f>IF(Анкета!I$47="","",Анкета!I$47)</f>
        <v/>
      </c>
      <c r="H6" s="108" t="str">
        <f>IF(Анкета!I$48="","",Анкета!I$48)</f>
        <v/>
      </c>
      <c r="I6" s="108" t="str">
        <f>IF(Анкета!I$52="","",Анкета!I$52)</f>
        <v/>
      </c>
      <c r="J6" s="108" t="str">
        <f>IF(Анкета!I$59="","",Анкета!I$59)</f>
        <v/>
      </c>
      <c r="K6" s="108" t="str">
        <f>IF(Анкета!I$54="","",Анкета!I$54)</f>
        <v/>
      </c>
      <c r="L6" s="108" t="str">
        <f>IF(Анкета!I$55="","",Анкета!I$55)</f>
        <v/>
      </c>
      <c r="M6" s="108" t="str">
        <f>IF(Анкета!I$49="","",Анкета!I$49)</f>
        <v/>
      </c>
      <c r="N6" s="108" t="str">
        <f>IF(Анкета!I$50="","",Анкета!I$50)</f>
        <v/>
      </c>
      <c r="O6" s="108" t="str">
        <f>IF(Анкета!I$51="","",Анкета!I$51)</f>
        <v/>
      </c>
      <c r="P6" s="108" t="str">
        <f>IF(Анкета!I$53="","",Анкета!I$53)</f>
        <v/>
      </c>
      <c r="Q6" s="108" t="str">
        <f>IF(Анкета!I$56="","",Анкета!I$56)</f>
        <v/>
      </c>
      <c r="R6" s="108" t="str">
        <f>IF(Анкета!I$57="","",Анкета!I$57)</f>
        <v/>
      </c>
      <c r="S6" s="108" t="str">
        <f>IF(Анкета!I$58="","",Анкета!I$58)</f>
        <v/>
      </c>
      <c r="T6" s="110" t="str">
        <f>IF(Анкета!I$74="","",Анкета!I$74)</f>
        <v/>
      </c>
      <c r="U6" s="110" t="str">
        <f>IF(Анкета!I$86="","",Анкета!I$86)</f>
        <v/>
      </c>
      <c r="V6" s="110" t="str">
        <f>IF(AND($W$1=Tech!$T$4,Анкета!I$60=""),"",Анкета!I$60)</f>
        <v/>
      </c>
      <c r="W6" s="110" t="str">
        <f>IF(AND($W$1=Tech!$T$4,Анкета!$I$75=""),"",Анкета!$I$75)</f>
        <v/>
      </c>
      <c r="X6" s="110" t="str">
        <f>IF(AND($W$1=Tech!$T$4,Анкета!$I$92=""),"",Анкета!$I$92)</f>
        <v/>
      </c>
      <c r="Y6" s="110" t="str">
        <f>IF($Z$1=Tech!$T$4,"",Анкета!$I$83)</f>
        <v/>
      </c>
      <c r="Z6" s="110" t="str">
        <f>IF($Z$1=Tech!$T$4,"",Анкета!I$61)</f>
        <v/>
      </c>
      <c r="AA6" s="110" t="str">
        <f>IF($Z$1=Tech!$T$4,"",Анкета!$I$91)</f>
        <v/>
      </c>
      <c r="AB6" s="110" t="str">
        <f>IF($AC$1=Tech!$T$4,"",Анкета!$I$84)</f>
        <v/>
      </c>
      <c r="AC6" s="110" t="str">
        <f>IF($AC$1=Tech!$T$4,"",Анкета!I$62)</f>
        <v/>
      </c>
      <c r="AD6" s="110" t="str">
        <f>IF($AC$1=Tech!$T$4,"",Анкета!$I$91)</f>
        <v/>
      </c>
      <c r="AE6" s="110" t="str">
        <f>IF($AF$1=Tech!$T$4,"",Анкета!I$63)</f>
        <v/>
      </c>
      <c r="AF6" s="110" t="str">
        <f>IF($AF$1=Tech!$T$4,"",Анкета!$I$91)</f>
        <v/>
      </c>
      <c r="AG6" s="110" t="str">
        <f>IF($AF$1=Tech!$T$4,"",Анкета!$I$92)</f>
        <v/>
      </c>
      <c r="AH6" s="110" t="str">
        <f>IF($AI$1=Tech!$T$4,"",Анкета!$I$80)</f>
        <v/>
      </c>
      <c r="AI6" s="110" t="str">
        <f>IF($AI$1=Tech!$T$4,"",Анкета!$I$81)</f>
        <v/>
      </c>
      <c r="AJ6" s="110" t="str">
        <f>IF($AI$1=Tech!$T$4,"",Анкета!$I$85)</f>
        <v/>
      </c>
      <c r="AK6" s="110" t="str">
        <f>IF($AI$1=Tech!$T$4,"",Анкета!I$64)</f>
        <v/>
      </c>
      <c r="AL6" s="110" t="str">
        <f>IF($AI$1=Tech!$T$4,"",Анкета!$I$91)</f>
        <v/>
      </c>
      <c r="AM6" s="110" t="str">
        <f>IF($AN$1=Tech!$T$4,"",Анкета!I$65)</f>
        <v/>
      </c>
      <c r="AN6" s="110" t="str">
        <f>IF($AN$1=Tech!$T$4,"",Анкета!$I$76)</f>
        <v/>
      </c>
      <c r="AO6" s="110" t="str">
        <f>IF($AN$1=Tech!$T$4,"",Анкета!$I$89)</f>
        <v/>
      </c>
      <c r="AP6" s="110" t="str">
        <f>IF($AQ$1=Tech!$T$4,"",Анкета!$I$77)</f>
        <v/>
      </c>
      <c r="AQ6" s="110" t="str">
        <f>IF($AQ$1=Tech!$T$4,"",Анкета!$I$89)</f>
        <v/>
      </c>
      <c r="AR6" s="110" t="str">
        <f>IF($AQ$1=Tech!$T$4,"",Анкета!$I$92)</f>
        <v/>
      </c>
      <c r="AS6" s="110" t="str">
        <f>IF($AT$1=Tech!$T$4,"",Анкета!I$66)</f>
        <v/>
      </c>
      <c r="AT6" s="110" t="str">
        <f>IF($AT$1=Tech!$T$4,"",Анкета!$I$78)</f>
        <v/>
      </c>
      <c r="AU6" s="110" t="str">
        <f>IF($AT$1=Tech!$T$4,"",Анкета!$I$89)</f>
        <v/>
      </c>
      <c r="AV6" s="110">
        <f>IF($AV$1=Tech!$T$4,"",Анкета!I$67)</f>
        <v>0</v>
      </c>
      <c r="AW6" s="110" t="str">
        <f>IF($AW$1=Tech!$T$4,"",Анкета!$I$79)</f>
        <v/>
      </c>
      <c r="AX6" s="110" t="str">
        <f>IF($AW$1=Tech!$T$4,"",Анкета!$I$91)</f>
        <v/>
      </c>
      <c r="AY6" s="110" t="str">
        <f>IF($AW$1=Tech!$T$4,"",Анкета!$I$90)</f>
        <v/>
      </c>
      <c r="AZ6" s="110" t="str">
        <f>IF($AW$1=Tech!$T$4,"",Анкета!$I$92)</f>
        <v/>
      </c>
      <c r="BA6" s="110" t="str">
        <f>IF($BB$1=Tech!$T$4,"",Анкета!I$68)</f>
        <v/>
      </c>
      <c r="BB6" s="110" t="str">
        <f>IF($BB$1=Tech!$T$4,"",Анкета!$I$91)</f>
        <v/>
      </c>
      <c r="BC6" s="110" t="str">
        <f>IF($BB$1=Tech!$T$4,"",Анкета!$I$92)</f>
        <v/>
      </c>
      <c r="BD6" s="110" t="str">
        <f>IF($BE$1=Tech!$T$4,"",Анкета!I$69)</f>
        <v/>
      </c>
      <c r="BE6" s="110" t="str">
        <f>IF($BE$1=Tech!$T$4,"",Анкета!$I$91)</f>
        <v/>
      </c>
      <c r="BF6" s="110" t="str">
        <f>IF($BE$1=Tech!$T$4,"",Анкета!$I$92)</f>
        <v/>
      </c>
      <c r="BG6" s="110" t="str">
        <f>IF($BH$1=Tech!$T$4,"",Анкета!I$70)</f>
        <v/>
      </c>
      <c r="BH6" s="110" t="str">
        <f>IF($BH$1=Tech!$T$4,"",Анкета!$I$87)</f>
        <v/>
      </c>
      <c r="BI6" s="110" t="str">
        <f>IF($BH$1=Tech!$T$4,"",Анкета!$I$91)</f>
        <v/>
      </c>
      <c r="BJ6" s="110" t="str">
        <f>IF($BK$1=Tech!$T$4,"",Анкета!$I$84)</f>
        <v/>
      </c>
      <c r="BK6" s="110" t="str">
        <f>IF($BK$1=Tech!$T$4,"",Анкета!I$71)</f>
        <v/>
      </c>
      <c r="BL6" s="110" t="str">
        <f>IF($BK$1=Tech!$T$4,"",Анкета!$I$91)</f>
        <v/>
      </c>
      <c r="BM6" s="110" t="str">
        <f>IF($BN$1=Tech!$T$4,"",Анкета!$I$82)</f>
        <v/>
      </c>
      <c r="BN6" s="110" t="str">
        <f>IF($BN$1=Tech!$T$4,"",Анкета!$I$85)</f>
        <v/>
      </c>
      <c r="BO6" s="110" t="str">
        <f>IF($BN$1=Tech!$T$4,"",Анкета!I$72)</f>
        <v/>
      </c>
      <c r="BP6" s="110" t="str">
        <f>IF($BN$1=Tech!$T$4,"",Анкета!$I$91)</f>
        <v/>
      </c>
      <c r="BQ6" s="110" t="str">
        <f>IF($BR$1=Tech!$T$4,"",Анкета!I$73)</f>
        <v/>
      </c>
      <c r="BR6" s="110" t="str">
        <f>IF($BR$1=Tech!$T$4,"",Анкета!$I$91)</f>
        <v/>
      </c>
      <c r="BS6" s="110" t="str">
        <f>IF($BR$1=Tech!$T$4,"",Анкета!$I$92)</f>
        <v/>
      </c>
      <c r="BT6" s="110" t="str">
        <f>IF($BR$1=Tech!$T$4,"",Анкета!$I$88)</f>
        <v/>
      </c>
      <c r="BU6" s="110" t="str">
        <f>IF($BV$1=Tech!$T$4,"",Анкета!$I$83)</f>
        <v/>
      </c>
      <c r="BV6" s="110" t="str">
        <f>IF($BV$1=Tech!$T$4,"",Анкета!I$61)</f>
        <v/>
      </c>
      <c r="BW6" s="110" t="str">
        <f>IF($BV$1=Tech!$T$4,"",Анкета!$I$91)</f>
        <v/>
      </c>
      <c r="BX6" s="110" t="str">
        <f>IF($BY$1=Tech!$T$4,"",Анкета!$I$84)</f>
        <v/>
      </c>
      <c r="BY6" s="110" t="str">
        <f>IF($BY$1=Tech!$T$4,"",Анкета!I$62)</f>
        <v/>
      </c>
      <c r="BZ6" s="110" t="str">
        <f>IF($BY$1=Tech!$T$4,"",Анкета!$I$91)</f>
        <v/>
      </c>
      <c r="CA6" s="110" t="str">
        <f>IF($CB$1=Tech!$T$4,"",Анкета!$I$80)</f>
        <v/>
      </c>
      <c r="CB6" s="110" t="str">
        <f>IF($CB$1=Tech!$T$4,"",Анкета!$I$81)</f>
        <v/>
      </c>
      <c r="CC6" s="110" t="str">
        <f>IF($CB$1=Tech!$T$4,"",Анкета!$I$85)</f>
        <v/>
      </c>
      <c r="CD6" s="110" t="str">
        <f>IF($CB$1=Tech!$T$4,"",Анкета!I$64)</f>
        <v/>
      </c>
      <c r="CE6" s="110" t="str">
        <f>IF($CB$1=Tech!$T$4,"",Анкета!$I$91)</f>
        <v/>
      </c>
      <c r="CF6" s="110" t="str">
        <f>IF($CG$1=Tech!$T$4,"",Анкета!I$63)</f>
        <v/>
      </c>
      <c r="CG6" s="110" t="str">
        <f>IF($CG$1=Tech!$T$4,"",Анкета!$I$91)</f>
        <v/>
      </c>
      <c r="CH6" s="110" t="str">
        <f>IF($CG$1=Tech!$T$4,"",Анкета!$I$92)</f>
        <v/>
      </c>
    </row>
    <row r="7" spans="2:86" ht="40.049999999999997" customHeight="1" x14ac:dyDescent="0.3">
      <c r="B7" s="108" t="str">
        <f>IF(Анкета!F$42="","",Анкета!F$42)</f>
        <v/>
      </c>
      <c r="C7" s="108" t="str">
        <f>IF(Анкета!F$43="","",Анкета!F$43)</f>
        <v/>
      </c>
      <c r="D7" s="108" t="str">
        <f>IF(Анкета!F$44="","",Анкета!F$44)</f>
        <v/>
      </c>
      <c r="E7" s="108" t="str">
        <f>IF(Анкета!F$45="","",Анкета!F$45)</f>
        <v/>
      </c>
      <c r="F7" s="108" t="str">
        <f>IF(Анкета!F$46="","",Анкета!F$46)</f>
        <v/>
      </c>
      <c r="G7" s="108" t="str">
        <f>IF(Анкета!F$47="","",Анкета!F$47)</f>
        <v/>
      </c>
      <c r="H7" s="108" t="str">
        <f>IF(Анкета!F$48="","",Анкета!F$48)</f>
        <v/>
      </c>
      <c r="I7" s="108" t="str">
        <f>IF(Анкета!F$52="","",Анкета!F$52)</f>
        <v/>
      </c>
      <c r="J7" s="108" t="str">
        <f>IF(Анкета!F$59="","",Анкета!F$59)</f>
        <v/>
      </c>
      <c r="K7" s="108" t="str">
        <f>IF(Анкета!F$54="","",Анкета!F$54)</f>
        <v/>
      </c>
      <c r="L7" s="108" t="str">
        <f>IF(Анкета!F$55="","",Анкета!F$55)</f>
        <v/>
      </c>
      <c r="M7" s="108" t="str">
        <f>IF(Анкета!F$49="","",Анкета!F$49)</f>
        <v/>
      </c>
      <c r="N7" s="108" t="str">
        <f>IF(Анкета!F$50="","",Анкета!F$50)</f>
        <v/>
      </c>
      <c r="O7" s="108" t="str">
        <f>IF(Анкета!F$51="","",Анкета!F$51)</f>
        <v/>
      </c>
      <c r="P7" s="108" t="str">
        <f>IF(Анкета!F$53="","",Анкета!F$53)</f>
        <v/>
      </c>
      <c r="Q7" s="108" t="str">
        <f>IF(Анкета!F$56="","",Анкета!F$56)</f>
        <v/>
      </c>
      <c r="R7" s="108" t="str">
        <f>IF(Анкета!F$57="","",Анкета!F$57)</f>
        <v/>
      </c>
      <c r="S7" s="108" t="str">
        <f>IF(Анкета!F$58="","",Анкета!F$58)</f>
        <v/>
      </c>
      <c r="T7" s="110" t="str">
        <f>IF(Анкета!F$74="","",Анкета!F$74)</f>
        <v/>
      </c>
      <c r="U7" s="110" t="str">
        <f>IF(Анкета!F$86="","",Анкета!F$86)</f>
        <v/>
      </c>
      <c r="V7" s="110" t="str">
        <f>IF(AND($W$1=Tech!$T$4,Анкета!F$60=""),"",Анкета!F$60)</f>
        <v/>
      </c>
      <c r="W7" s="110" t="str">
        <f>IF(AND($W$1=Tech!$T$4,Анкета!$F$75=""),"",Анкета!$F$75)</f>
        <v/>
      </c>
      <c r="X7" s="110" t="str">
        <f>IF(AND($W$1=Tech!$T$4,Анкета!$F$92=""),"",Анкета!$F$92)</f>
        <v/>
      </c>
      <c r="Y7" s="110" t="str">
        <f>IF($Z$1=Tech!$T$4,"",Анкета!$F$83)</f>
        <v/>
      </c>
      <c r="Z7" s="110" t="str">
        <f>IF($Z$1=Tech!$T$4,"",Анкета!F$61)</f>
        <v/>
      </c>
      <c r="AA7" s="110" t="str">
        <f>IF(AND($Z$1=Tech!$T$4,Анкета!$F$91=Tech!$N$2),"",Анкета!$F$91)</f>
        <v/>
      </c>
      <c r="AB7" s="110" t="str">
        <f>IF($AC$1=Tech!$T$4,"",Анкета!$F$84)</f>
        <v/>
      </c>
      <c r="AC7" s="110" t="str">
        <f>IF($AC$1=Tech!$T$4,"",Анкета!F$62)</f>
        <v/>
      </c>
      <c r="AD7" s="110" t="str">
        <f>IF(AND($AC$1=Tech!$T$4,Анкета!$F$91=Tech!$N$2),"",Анкета!$F$91)</f>
        <v/>
      </c>
      <c r="AE7" s="110" t="str">
        <f>IF($AF$1=Tech!$T$4,"",Анкета!F$63)</f>
        <v/>
      </c>
      <c r="AF7" s="110" t="str">
        <f>IF(AND($AF$1=Tech!$T$4,Анкета!$F$91=Tech!$N$2),"",Анкета!$F$91)</f>
        <v/>
      </c>
      <c r="AG7" s="110" t="str">
        <f>IF($AF$1=Tech!$T$4,"",Анкета!$F$92)</f>
        <v/>
      </c>
      <c r="AH7" s="110" t="str">
        <f>IF($AI$1=Tech!$T$4,"",Анкета!$F$80)</f>
        <v/>
      </c>
      <c r="AI7" s="110" t="str">
        <f>IF($AI$1=Tech!$T$4,"",Анкета!$F$81)</f>
        <v/>
      </c>
      <c r="AJ7" s="110" t="str">
        <f>IF($AI$1=Tech!$T$4,"",Анкета!$F$85)</f>
        <v/>
      </c>
      <c r="AK7" s="110" t="str">
        <f>IF($AI$1=Tech!$T$4,"",Анкета!F$64)</f>
        <v/>
      </c>
      <c r="AL7" s="110" t="str">
        <f>IF(AND($AI$1=Tech!$T$4,Анкета!$F$91=Tech!$N$2),"",Анкета!$F$91)</f>
        <v/>
      </c>
      <c r="AM7" s="110" t="str">
        <f>IF($AN$1=Tech!$T$4,"",Анкета!F$65)</f>
        <v/>
      </c>
      <c r="AN7" s="110" t="str">
        <f>IF($AN$1=Tech!$T$4,"",Анкета!$F$76)</f>
        <v/>
      </c>
      <c r="AO7" s="110" t="str">
        <f>IF(AND($AN$1=Tech!$T$4,Анкета!$F$89=Tech!$N$2),"",Анкета!$F$89)</f>
        <v/>
      </c>
      <c r="AP7" s="110" t="str">
        <f>IF($AQ$1=Tech!$T$4,"",Анкета!$F$77)</f>
        <v/>
      </c>
      <c r="AQ7" s="110" t="str">
        <f>IF(AND($AQ$1=Tech!$T$4,Анкета!$F$89=Tech!$N$2),"",Анкета!$F$89)</f>
        <v/>
      </c>
      <c r="AR7" s="110" t="str">
        <f>IF($AQ$1=Tech!$T$4,"",Анкета!$F$92)</f>
        <v/>
      </c>
      <c r="AS7" s="110" t="str">
        <f>IF($AT$1=Tech!$T$4,"",Анкета!F$66)</f>
        <v/>
      </c>
      <c r="AT7" s="110" t="str">
        <f>IF($AT$1=Tech!$T$4,"",Анкета!$F$78)</f>
        <v/>
      </c>
      <c r="AU7" s="110" t="str">
        <f>IF(AND($AT$1=Tech!$T$4,Анкета!$F$89=Tech!$N$2),"",Анкета!$F$89)</f>
        <v/>
      </c>
      <c r="AV7" s="110">
        <f>IF($AV$1=Tech!$T$4,"",Анкета!F$67)</f>
        <v>0</v>
      </c>
      <c r="AW7" s="110" t="str">
        <f>IF($AW$1=Tech!$T$4,"",Анкета!$F$79)</f>
        <v/>
      </c>
      <c r="AX7" s="110" t="str">
        <f>IF(AND($AW$1=Tech!$T$4,Анкета!$F$91=Tech!$N$2),"",Анкета!$F$91)</f>
        <v/>
      </c>
      <c r="AY7" s="110" t="str">
        <f>IF($AW$1=Tech!$T$4,"",Анкета!$F$90)</f>
        <v/>
      </c>
      <c r="AZ7" s="110" t="str">
        <f>IF($AW$1=Tech!$T$4,"",Анкета!$F$92)</f>
        <v/>
      </c>
      <c r="BA7" s="110" t="str">
        <f>IF($BB$1=Tech!$T$4,"",Анкета!F$68)</f>
        <v/>
      </c>
      <c r="BB7" s="110" t="str">
        <f>IF(AND($BB$1=Tech!$T$4,Анкета!$F$91=Tech!$N$2),"",Анкета!$F$91)</f>
        <v/>
      </c>
      <c r="BC7" s="110" t="str">
        <f>IF($BB$1=Tech!$T$4,"",Анкета!$F$92)</f>
        <v/>
      </c>
      <c r="BD7" s="110" t="str">
        <f>IF($BE$1=Tech!$T$4,"",Анкета!F$69)</f>
        <v/>
      </c>
      <c r="BE7" s="110" t="str">
        <f>IF(AND($BE$1=Tech!$T$4,Анкета!$F$91=Tech!$N$2),"",Анкета!$F$91)</f>
        <v/>
      </c>
      <c r="BF7" s="110" t="str">
        <f>IF($BE$1=Tech!$T$4,"",Анкета!$F$92)</f>
        <v/>
      </c>
      <c r="BG7" s="110" t="str">
        <f>IF($BH$1=Tech!$T$4,"",Анкета!F$70)</f>
        <v/>
      </c>
      <c r="BH7" s="110" t="str">
        <f>IF($BH$1=Tech!$T$4,"",Анкета!$F$87)</f>
        <v/>
      </c>
      <c r="BI7" s="110" t="str">
        <f>IF(AND($BH$1=Tech!$T$4,Анкета!$F$91=Tech!$N$2),"",Анкета!$F$91)</f>
        <v/>
      </c>
      <c r="BJ7" s="110" t="str">
        <f>IF($BK$1=Tech!$T$4,"",Анкета!$F$84)</f>
        <v/>
      </c>
      <c r="BK7" s="110" t="str">
        <f>IF($BK$1=Tech!$T$4,"",Анкета!F$71)</f>
        <v/>
      </c>
      <c r="BL7" s="110" t="str">
        <f>IF(AND($BK$1=Tech!$T$4,Анкета!$F$91=Tech!$N$2),"",Анкета!$F$91)</f>
        <v/>
      </c>
      <c r="BM7" s="110" t="str">
        <f>IF($BN$1=Tech!$T$4,"",Анкета!$F$82)</f>
        <v/>
      </c>
      <c r="BN7" s="110" t="str">
        <f>IF($BN$1=Tech!$T$4,"",Анкета!$F$85)</f>
        <v/>
      </c>
      <c r="BO7" s="110" t="str">
        <f>IF($BN$1=Tech!$T$4,"",Анкета!F$72)</f>
        <v/>
      </c>
      <c r="BP7" s="110" t="str">
        <f>IF(AND($BN$1=Tech!$T$4,Анкета!$F$91=Tech!$N$2),"",Анкета!$F$91)</f>
        <v/>
      </c>
      <c r="BQ7" s="110" t="str">
        <f>IF($BR$1=Tech!$T$4,"",Анкета!F$73)</f>
        <v/>
      </c>
      <c r="BR7" s="110" t="str">
        <f>IF(AND($BR$1=Tech!$T$4,Анкета!$F$91=Tech!$N$2),"",Анкета!$F$91)</f>
        <v/>
      </c>
      <c r="BS7" s="110" t="str">
        <f>IF($BR$1=Tech!$T$4,"",Анкета!$F$92)</f>
        <v/>
      </c>
      <c r="BT7" s="110" t="str">
        <f>IF($BR$1=Tech!$T$4,"",Анкета!$F$88)</f>
        <v/>
      </c>
      <c r="BU7" s="110" t="str">
        <f>IF($BV$1=Tech!$T$4,"",Анкета!$F$83)</f>
        <v/>
      </c>
      <c r="BV7" s="110" t="str">
        <f>IF($BV$1=Tech!$T$4,"",Анкета!F$61)</f>
        <v/>
      </c>
      <c r="BW7" s="110" t="str">
        <f>IF(AND($BV$1=Tech!$T$4,Анкета!$F$91=Tech!$N$2),"",Анкета!$F$91)</f>
        <v/>
      </c>
      <c r="BX7" s="110" t="str">
        <f>IF($BY$1=Tech!$T$4,"",Анкета!$F$84)</f>
        <v/>
      </c>
      <c r="BY7" s="110" t="str">
        <f>IF($BY$1=Tech!$T$4,"",Анкета!F$62)</f>
        <v/>
      </c>
      <c r="BZ7" s="110" t="str">
        <f>IF(AND($BY$1=Tech!$T$4,Анкета!$F$91=Tech!$N$2),"",Анкета!$F$91)</f>
        <v/>
      </c>
      <c r="CA7" s="110" t="str">
        <f>IF($CB$1=Tech!$T$4,"",Анкета!$F$80)</f>
        <v/>
      </c>
      <c r="CB7" s="110" t="str">
        <f>IF($CB$1=Tech!$T$4,"",Анкета!$F$81)</f>
        <v/>
      </c>
      <c r="CC7" s="110" t="str">
        <f>IF($CB$1=Tech!$T$4,"",Анкета!$F$85)</f>
        <v/>
      </c>
      <c r="CD7" s="110" t="str">
        <f>IF($CB$1=Tech!$T$4,"",Анкета!F$64)</f>
        <v/>
      </c>
      <c r="CE7" s="110" t="str">
        <f>IF(AND($CB$1=Tech!$T$4,Анкета!$F$91=Tech!$N$2),"",Анкета!$F$91)</f>
        <v/>
      </c>
      <c r="CF7" s="110" t="str">
        <f>IF($CG$1=Tech!$T$4,"",Анкета!F$63)</f>
        <v/>
      </c>
      <c r="CG7" s="110" t="str">
        <f>IF(AND($CG$1=Tech!$T$4,Анкета!$F$91=Tech!$N$2),"",Анкета!$F$91)</f>
        <v/>
      </c>
      <c r="CH7" s="110" t="str">
        <f>IF($CG$1=Tech!$T$4,"",Анкета!$F$92)</f>
        <v/>
      </c>
    </row>
    <row r="10" spans="2:86" x14ac:dyDescent="0.3">
      <c r="C10" s="46"/>
    </row>
  </sheetData>
  <mergeCells count="29">
    <mergeCell ref="AM2:AU2"/>
    <mergeCell ref="V2:X2"/>
    <mergeCell ref="Y2:AL2"/>
    <mergeCell ref="Y3:AA3"/>
    <mergeCell ref="AB3:AD3"/>
    <mergeCell ref="AE3:AG3"/>
    <mergeCell ref="AH3:AL3"/>
    <mergeCell ref="V3:X3"/>
    <mergeCell ref="AV2:BF2"/>
    <mergeCell ref="BD3:BF3"/>
    <mergeCell ref="BJ3:BL3"/>
    <mergeCell ref="BG2:BT2"/>
    <mergeCell ref="BG3:BI3"/>
    <mergeCell ref="CF3:CH3"/>
    <mergeCell ref="CF2:CH2"/>
    <mergeCell ref="B3:I3"/>
    <mergeCell ref="M3:S3"/>
    <mergeCell ref="B2:S2"/>
    <mergeCell ref="AP3:AR3"/>
    <mergeCell ref="AS3:AU3"/>
    <mergeCell ref="CA3:CE3"/>
    <mergeCell ref="BU2:CE2"/>
    <mergeCell ref="AM3:AO3"/>
    <mergeCell ref="BX3:BZ3"/>
    <mergeCell ref="BU3:BW3"/>
    <mergeCell ref="BM3:BP3"/>
    <mergeCell ref="BQ3:BT3"/>
    <mergeCell ref="AV3:AZ3"/>
    <mergeCell ref="BA3:B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5C1E4-A02F-4B04-B35E-686448CA42E9}">
  <sheetPr codeName="Лист1" filterMode="1"/>
  <dimension ref="A1:AI159"/>
  <sheetViews>
    <sheetView showGridLines="0" tabSelected="1" topLeftCell="A4" zoomScale="55" zoomScaleNormal="55" workbookViewId="0">
      <pane ySplit="1" topLeftCell="A5" activePane="bottomLeft" state="frozen"/>
      <selection activeCell="A4" sqref="A4"/>
      <selection pane="bottomLeft" activeCell="B13" sqref="B13"/>
    </sheetView>
  </sheetViews>
  <sheetFormatPr defaultColWidth="5.44140625" defaultRowHeight="0" customHeight="1" zeroHeight="1" outlineLevelRow="3" outlineLevelCol="1" x14ac:dyDescent="0.3"/>
  <cols>
    <col min="1" max="1" width="4.33203125" customWidth="1"/>
    <col min="2" max="2" width="3.5546875" customWidth="1"/>
    <col min="3" max="3" width="72.21875" customWidth="1"/>
    <col min="4" max="4" width="21.44140625" customWidth="1"/>
    <col min="5" max="5" width="35.77734375" style="33" customWidth="1"/>
    <col min="6" max="6" width="26.5546875" customWidth="1"/>
    <col min="7" max="7" width="49.77734375" customWidth="1"/>
    <col min="8" max="8" width="53.77734375" customWidth="1"/>
    <col min="9" max="9" width="35.21875" customWidth="1"/>
    <col min="10" max="10" width="4.77734375" style="38" customWidth="1"/>
    <col min="11" max="11" width="2.77734375" style="11" customWidth="1"/>
    <col min="12" max="12" width="2.21875" style="1" customWidth="1"/>
    <col min="14" max="14" width="27.21875" hidden="1" customWidth="1"/>
    <col min="15" max="15" width="1.77734375" hidden="1" customWidth="1"/>
    <col min="16" max="34" width="13.21875" hidden="1" customWidth="1" outlineLevel="1"/>
    <col min="35" max="35" width="5.44140625" collapsed="1"/>
  </cols>
  <sheetData>
    <row r="1" spans="1:34" ht="14.55" hidden="1" customHeight="1" x14ac:dyDescent="0.3"/>
    <row r="2" spans="1:34" ht="14.55" hidden="1" customHeight="1" x14ac:dyDescent="0.3"/>
    <row r="3" spans="1:34" ht="14.55" hidden="1" customHeight="1" x14ac:dyDescent="0.3"/>
    <row r="4" spans="1:34" ht="59.55" customHeight="1" thickBot="1" x14ac:dyDescent="0.4">
      <c r="A4" s="1"/>
      <c r="B4" s="1"/>
      <c r="C4" s="1"/>
      <c r="D4" s="11"/>
      <c r="E4" s="45"/>
      <c r="F4" s="11"/>
      <c r="G4" s="1"/>
      <c r="H4" s="1"/>
      <c r="I4" s="1"/>
      <c r="J4" s="1"/>
      <c r="K4" s="1"/>
      <c r="N4" s="17" t="s">
        <v>467</v>
      </c>
      <c r="O4" s="17"/>
      <c r="P4" s="17"/>
      <c r="Q4" s="17"/>
      <c r="R4" s="17"/>
    </row>
    <row r="5" spans="1:34" ht="20.399999999999999" x14ac:dyDescent="0.35">
      <c r="A5" s="1"/>
      <c r="B5" s="2"/>
      <c r="C5" s="3"/>
      <c r="D5" s="3"/>
      <c r="E5" s="35"/>
      <c r="F5" s="3"/>
      <c r="G5" s="3"/>
      <c r="H5" s="3"/>
      <c r="I5" s="3"/>
      <c r="J5" s="39"/>
      <c r="K5" s="1"/>
      <c r="N5" s="17"/>
      <c r="O5" s="17"/>
      <c r="P5" s="141" t="s">
        <v>484</v>
      </c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</row>
    <row r="6" spans="1:34" ht="22.8" x14ac:dyDescent="0.4">
      <c r="A6" s="1"/>
      <c r="B6" s="4" t="s">
        <v>238</v>
      </c>
      <c r="J6" s="40"/>
      <c r="N6" s="17" t="s">
        <v>468</v>
      </c>
      <c r="O6" s="17"/>
      <c r="P6" s="17" t="s">
        <v>433</v>
      </c>
      <c r="Q6" s="17" t="s">
        <v>434</v>
      </c>
      <c r="R6" s="17" t="s">
        <v>435</v>
      </c>
      <c r="S6" s="17" t="s">
        <v>436</v>
      </c>
      <c r="T6" s="17" t="s">
        <v>437</v>
      </c>
      <c r="U6" s="17" t="s">
        <v>438</v>
      </c>
      <c r="V6" s="17" t="s">
        <v>439</v>
      </c>
      <c r="W6" s="17" t="s">
        <v>440</v>
      </c>
      <c r="X6" s="17" t="s">
        <v>441</v>
      </c>
      <c r="Y6" s="17" t="s">
        <v>442</v>
      </c>
      <c r="Z6" s="17" t="s">
        <v>472</v>
      </c>
      <c r="AA6" s="17" t="s">
        <v>443</v>
      </c>
      <c r="AB6" s="17" t="s">
        <v>444</v>
      </c>
      <c r="AC6" s="17" t="s">
        <v>445</v>
      </c>
      <c r="AD6" s="17" t="s">
        <v>520</v>
      </c>
      <c r="AE6" s="17" t="s">
        <v>446</v>
      </c>
      <c r="AF6" s="17" t="s">
        <v>447</v>
      </c>
      <c r="AG6" s="17" t="s">
        <v>448</v>
      </c>
      <c r="AH6" s="17" t="s">
        <v>449</v>
      </c>
    </row>
    <row r="7" spans="1:34" ht="20.399999999999999" x14ac:dyDescent="0.35">
      <c r="A7" s="1"/>
      <c r="B7" s="5"/>
      <c r="J7" s="40"/>
      <c r="N7" s="94"/>
      <c r="O7" s="17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</row>
    <row r="8" spans="1:34" ht="20.399999999999999" x14ac:dyDescent="0.35">
      <c r="A8" s="1"/>
      <c r="B8" s="5"/>
      <c r="C8" s="17" t="s">
        <v>20</v>
      </c>
      <c r="J8" s="40"/>
      <c r="N8" s="94"/>
      <c r="O8" s="17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</row>
    <row r="9" spans="1:34" ht="111" customHeight="1" x14ac:dyDescent="0.35">
      <c r="A9" s="1"/>
      <c r="B9" s="5"/>
      <c r="C9" s="128" t="s">
        <v>527</v>
      </c>
      <c r="D9" s="128"/>
      <c r="E9" s="128"/>
      <c r="F9" s="128"/>
      <c r="G9" s="128"/>
      <c r="H9" s="128"/>
      <c r="I9" s="128"/>
      <c r="J9" s="40"/>
      <c r="N9" s="94"/>
      <c r="O9" s="17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</row>
    <row r="10" spans="1:34" ht="42" customHeight="1" x14ac:dyDescent="0.4">
      <c r="A10" s="1"/>
      <c r="B10" s="5"/>
      <c r="C10" s="130" t="s">
        <v>526</v>
      </c>
      <c r="D10" s="130"/>
      <c r="E10" s="130"/>
      <c r="F10" s="130"/>
      <c r="G10" s="130"/>
      <c r="H10" s="130"/>
      <c r="I10" s="130"/>
      <c r="J10" s="40"/>
      <c r="N10" s="94"/>
      <c r="O10" s="17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</row>
    <row r="11" spans="1:34" ht="56.1" customHeight="1" x14ac:dyDescent="0.35">
      <c r="A11" s="1"/>
      <c r="B11" s="5"/>
      <c r="C11" s="128" t="s">
        <v>405</v>
      </c>
      <c r="D11" s="128"/>
      <c r="E11" s="128"/>
      <c r="F11" s="128"/>
      <c r="G11" s="128"/>
      <c r="H11" s="128"/>
      <c r="I11" s="128"/>
      <c r="J11" s="40"/>
      <c r="N11" s="94"/>
      <c r="O11" s="17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</row>
    <row r="12" spans="1:34" ht="18" customHeight="1" thickBot="1" x14ac:dyDescent="0.4">
      <c r="A12" s="1"/>
      <c r="B12" s="7"/>
      <c r="C12" s="8"/>
      <c r="D12" s="8"/>
      <c r="E12" s="36"/>
      <c r="F12" s="8"/>
      <c r="G12" s="8"/>
      <c r="H12" s="8"/>
      <c r="I12" s="8"/>
      <c r="J12" s="41"/>
      <c r="N12" s="94"/>
      <c r="O12" s="17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</row>
    <row r="13" spans="1:34" ht="23.4" outlineLevel="1" thickTop="1" x14ac:dyDescent="0.4">
      <c r="A13" s="1"/>
      <c r="B13" s="4" t="s">
        <v>482</v>
      </c>
      <c r="J13" s="40"/>
      <c r="N13" s="94"/>
      <c r="O13" s="17"/>
      <c r="P13" s="97" t="str">
        <f t="shared" ref="P13:AH13" si="0">P6</f>
        <v>1.1.</v>
      </c>
      <c r="Q13" s="97" t="str">
        <f t="shared" si="0"/>
        <v>2.1.</v>
      </c>
      <c r="R13" s="97" t="str">
        <f t="shared" si="0"/>
        <v>2.2.</v>
      </c>
      <c r="S13" s="97" t="str">
        <f t="shared" si="0"/>
        <v>2.3.</v>
      </c>
      <c r="T13" s="97" t="str">
        <f t="shared" si="0"/>
        <v>2.4.</v>
      </c>
      <c r="U13" s="97" t="str">
        <f t="shared" si="0"/>
        <v>3.1.</v>
      </c>
      <c r="V13" s="97" t="str">
        <f t="shared" si="0"/>
        <v>3.2.</v>
      </c>
      <c r="W13" s="97" t="str">
        <f t="shared" si="0"/>
        <v>3.3.</v>
      </c>
      <c r="X13" s="97" t="str">
        <f t="shared" si="0"/>
        <v>4.1.</v>
      </c>
      <c r="Y13" s="97" t="str">
        <f t="shared" si="0"/>
        <v>4.2.</v>
      </c>
      <c r="Z13" s="97" t="str">
        <f t="shared" si="0"/>
        <v>4.3.</v>
      </c>
      <c r="AA13" s="97" t="str">
        <f t="shared" si="0"/>
        <v>5.1.</v>
      </c>
      <c r="AB13" s="97" t="str">
        <f t="shared" si="0"/>
        <v>5.2.</v>
      </c>
      <c r="AC13" s="97" t="str">
        <f t="shared" si="0"/>
        <v>5.3.</v>
      </c>
      <c r="AD13" s="97" t="str">
        <f t="shared" si="0"/>
        <v>5.4.</v>
      </c>
      <c r="AE13" s="97" t="str">
        <f t="shared" si="0"/>
        <v>6.1.</v>
      </c>
      <c r="AF13" s="97" t="str">
        <f t="shared" si="0"/>
        <v>6.2.</v>
      </c>
      <c r="AG13" s="97" t="str">
        <f t="shared" si="0"/>
        <v>6.3.</v>
      </c>
      <c r="AH13" s="97" t="str">
        <f t="shared" si="0"/>
        <v>7.1.</v>
      </c>
    </row>
    <row r="14" spans="1:34" ht="22.8" outlineLevel="1" x14ac:dyDescent="0.4">
      <c r="A14" s="1"/>
      <c r="B14" s="4"/>
      <c r="C14" s="129" t="s">
        <v>25</v>
      </c>
      <c r="D14" s="129"/>
      <c r="E14" s="129" t="s">
        <v>26</v>
      </c>
      <c r="F14" s="129"/>
      <c r="G14" s="129"/>
      <c r="H14" s="126" t="s">
        <v>519</v>
      </c>
      <c r="J14" s="40"/>
      <c r="N14" s="94"/>
      <c r="O14" s="17"/>
      <c r="P14" s="97" t="b">
        <f t="shared" ref="P14:AH14" si="1">AND(P15:P33)</f>
        <v>0</v>
      </c>
      <c r="Q14" s="97" t="b">
        <f t="shared" si="1"/>
        <v>0</v>
      </c>
      <c r="R14" s="97" t="b">
        <f t="shared" si="1"/>
        <v>0</v>
      </c>
      <c r="S14" s="97" t="b">
        <f t="shared" si="1"/>
        <v>0</v>
      </c>
      <c r="T14" s="97" t="b">
        <f t="shared" si="1"/>
        <v>0</v>
      </c>
      <c r="U14" s="97" t="b">
        <f t="shared" si="1"/>
        <v>0</v>
      </c>
      <c r="V14" s="97" t="b">
        <f t="shared" si="1"/>
        <v>0</v>
      </c>
      <c r="W14" s="97" t="b">
        <f t="shared" si="1"/>
        <v>0</v>
      </c>
      <c r="X14" s="97" t="b">
        <f t="shared" si="1"/>
        <v>0</v>
      </c>
      <c r="Y14" s="97" t="b">
        <f t="shared" si="1"/>
        <v>0</v>
      </c>
      <c r="Z14" s="97" t="b">
        <f t="shared" si="1"/>
        <v>0</v>
      </c>
      <c r="AA14" s="97" t="b">
        <f t="shared" si="1"/>
        <v>0</v>
      </c>
      <c r="AB14" s="97" t="b">
        <f t="shared" si="1"/>
        <v>0</v>
      </c>
      <c r="AC14" s="97" t="b">
        <f t="shared" si="1"/>
        <v>0</v>
      </c>
      <c r="AD14" s="97" t="b">
        <f t="shared" si="1"/>
        <v>0</v>
      </c>
      <c r="AE14" s="97" t="b">
        <f t="shared" si="1"/>
        <v>0</v>
      </c>
      <c r="AF14" s="97" t="b">
        <f t="shared" si="1"/>
        <v>0</v>
      </c>
      <c r="AG14" s="97" t="b">
        <f t="shared" si="1"/>
        <v>0</v>
      </c>
      <c r="AH14" s="97" t="b">
        <f t="shared" si="1"/>
        <v>0</v>
      </c>
    </row>
    <row r="15" spans="1:34" ht="58.05" customHeight="1" outlineLevel="1" x14ac:dyDescent="0.4">
      <c r="A15" s="1"/>
      <c r="B15" s="4"/>
      <c r="C15" s="121" t="s">
        <v>417</v>
      </c>
      <c r="D15" s="96"/>
      <c r="E15" s="139" t="s">
        <v>422</v>
      </c>
      <c r="F15" s="139"/>
      <c r="G15" s="140"/>
      <c r="H15" s="127" t="s">
        <v>496</v>
      </c>
      <c r="J15" s="40"/>
      <c r="N15" s="94"/>
      <c r="O15" s="17"/>
      <c r="P15" s="100" t="b">
        <f>Check1</f>
        <v>0</v>
      </c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9"/>
    </row>
    <row r="16" spans="1:34" ht="22.5" customHeight="1" outlineLevel="1" x14ac:dyDescent="0.4">
      <c r="A16" s="1"/>
      <c r="B16" s="4"/>
      <c r="C16" s="133" t="s">
        <v>11</v>
      </c>
      <c r="D16" s="134"/>
      <c r="E16" s="131" t="s">
        <v>21</v>
      </c>
      <c r="F16" s="131"/>
      <c r="G16" s="132"/>
      <c r="H16" s="127" t="s">
        <v>496</v>
      </c>
      <c r="J16" s="40"/>
      <c r="N16" s="94"/>
      <c r="O16" s="17"/>
      <c r="P16" s="98"/>
      <c r="Q16" s="25" t="b">
        <f>Check3</f>
        <v>0</v>
      </c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9"/>
    </row>
    <row r="17" spans="1:34" ht="22.8" outlineLevel="1" x14ac:dyDescent="0.4">
      <c r="A17" s="1"/>
      <c r="B17" s="4"/>
      <c r="C17" s="135"/>
      <c r="D17" s="136"/>
      <c r="E17" s="131" t="s">
        <v>22</v>
      </c>
      <c r="F17" s="131"/>
      <c r="G17" s="132"/>
      <c r="H17" s="127" t="s">
        <v>496</v>
      </c>
      <c r="J17" s="40"/>
      <c r="N17" s="94"/>
      <c r="O17" s="17"/>
      <c r="P17" s="98"/>
      <c r="Q17" s="94"/>
      <c r="R17" s="25" t="b">
        <f>Check4</f>
        <v>0</v>
      </c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9"/>
    </row>
    <row r="18" spans="1:34" ht="22.8" outlineLevel="1" x14ac:dyDescent="0.4">
      <c r="A18" s="1"/>
      <c r="B18" s="4"/>
      <c r="C18" s="135"/>
      <c r="D18" s="136"/>
      <c r="E18" s="131" t="s">
        <v>398</v>
      </c>
      <c r="F18" s="131"/>
      <c r="G18" s="132"/>
      <c r="H18" s="127" t="s">
        <v>496</v>
      </c>
      <c r="J18" s="40"/>
      <c r="N18" s="94"/>
      <c r="O18" s="17"/>
      <c r="P18" s="98"/>
      <c r="Q18" s="94"/>
      <c r="R18" s="94"/>
      <c r="S18" s="25" t="b">
        <f>Check5</f>
        <v>0</v>
      </c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9"/>
    </row>
    <row r="19" spans="1:34" ht="22.8" outlineLevel="1" x14ac:dyDescent="0.4">
      <c r="A19" s="1"/>
      <c r="B19" s="4"/>
      <c r="C19" s="137"/>
      <c r="D19" s="138"/>
      <c r="E19" s="131" t="s">
        <v>24</v>
      </c>
      <c r="F19" s="131"/>
      <c r="G19" s="132"/>
      <c r="H19" s="127" t="s">
        <v>496</v>
      </c>
      <c r="J19" s="40"/>
      <c r="N19" s="94"/>
      <c r="O19" s="17"/>
      <c r="P19" s="98"/>
      <c r="Q19" s="94"/>
      <c r="R19" s="94"/>
      <c r="S19" s="94"/>
      <c r="T19" s="25" t="b">
        <f>Check6</f>
        <v>0</v>
      </c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9"/>
    </row>
    <row r="20" spans="1:34" ht="22.8" outlineLevel="1" x14ac:dyDescent="0.4">
      <c r="A20" s="1"/>
      <c r="B20" s="4"/>
      <c r="C20" s="133" t="s">
        <v>239</v>
      </c>
      <c r="D20" s="142"/>
      <c r="E20" s="131" t="s">
        <v>21</v>
      </c>
      <c r="F20" s="131"/>
      <c r="G20" s="132"/>
      <c r="H20" s="127" t="s">
        <v>496</v>
      </c>
      <c r="J20" s="40"/>
      <c r="N20" s="94"/>
      <c r="O20" s="17"/>
      <c r="P20" s="98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25" t="b">
        <f>Check18</f>
        <v>0</v>
      </c>
      <c r="AF20" s="94"/>
      <c r="AG20" s="94"/>
      <c r="AH20" s="99"/>
    </row>
    <row r="21" spans="1:34" ht="22.8" outlineLevel="1" x14ac:dyDescent="0.4">
      <c r="A21" s="1"/>
      <c r="B21" s="4"/>
      <c r="C21" s="135"/>
      <c r="D21" s="143"/>
      <c r="E21" s="131" t="s">
        <v>22</v>
      </c>
      <c r="F21" s="131"/>
      <c r="G21" s="132"/>
      <c r="H21" s="127" t="s">
        <v>496</v>
      </c>
      <c r="J21" s="40"/>
      <c r="N21" s="94"/>
      <c r="O21" s="17"/>
      <c r="P21" s="98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25" t="b">
        <f>Check19</f>
        <v>0</v>
      </c>
      <c r="AG21" s="94"/>
      <c r="AH21" s="99"/>
    </row>
    <row r="22" spans="1:34" ht="22.8" outlineLevel="1" x14ac:dyDescent="0.4">
      <c r="A22" s="1"/>
      <c r="B22" s="4"/>
      <c r="C22" s="137"/>
      <c r="D22" s="144"/>
      <c r="E22" s="131" t="s">
        <v>24</v>
      </c>
      <c r="F22" s="131"/>
      <c r="G22" s="132"/>
      <c r="H22" s="127" t="s">
        <v>496</v>
      </c>
      <c r="J22" s="40"/>
      <c r="N22" s="94"/>
      <c r="O22" s="17"/>
      <c r="P22" s="98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4"/>
      <c r="AG22" s="25" t="b">
        <f>Check22</f>
        <v>0</v>
      </c>
      <c r="AH22" s="99"/>
    </row>
    <row r="23" spans="1:34" ht="22.8" outlineLevel="1" x14ac:dyDescent="0.4">
      <c r="A23" s="1"/>
      <c r="B23" s="4"/>
      <c r="C23" s="121" t="s">
        <v>240</v>
      </c>
      <c r="D23" s="96"/>
      <c r="E23" s="131" t="s">
        <v>398</v>
      </c>
      <c r="F23" s="131"/>
      <c r="G23" s="132"/>
      <c r="H23" s="127" t="s">
        <v>496</v>
      </c>
      <c r="J23" s="40"/>
      <c r="N23" s="94"/>
      <c r="O23" s="17"/>
      <c r="P23" s="98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101" t="b">
        <f>Check20</f>
        <v>0</v>
      </c>
    </row>
    <row r="24" spans="1:34" ht="22.8" outlineLevel="1" x14ac:dyDescent="0.4">
      <c r="A24" s="1"/>
      <c r="B24" s="4"/>
      <c r="C24" s="133" t="s">
        <v>0</v>
      </c>
      <c r="D24" s="142"/>
      <c r="E24" s="131" t="s">
        <v>14</v>
      </c>
      <c r="F24" s="131"/>
      <c r="G24" s="132"/>
      <c r="H24" s="127" t="s">
        <v>496</v>
      </c>
      <c r="J24" s="40"/>
      <c r="N24" s="94"/>
      <c r="O24" s="17"/>
      <c r="P24" s="98"/>
      <c r="Q24" s="94"/>
      <c r="R24" s="94"/>
      <c r="S24" s="94"/>
      <c r="T24" s="94"/>
      <c r="U24" s="25" t="b">
        <f>Check9</f>
        <v>0</v>
      </c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9"/>
    </row>
    <row r="25" spans="1:34" ht="22.8" outlineLevel="1" x14ac:dyDescent="0.4">
      <c r="A25" s="1"/>
      <c r="B25" s="4"/>
      <c r="C25" s="135"/>
      <c r="D25" s="143"/>
      <c r="E25" s="131" t="s">
        <v>15</v>
      </c>
      <c r="F25" s="131"/>
      <c r="G25" s="132"/>
      <c r="H25" s="127" t="s">
        <v>496</v>
      </c>
      <c r="J25" s="40"/>
      <c r="N25" s="94"/>
      <c r="O25" s="17"/>
      <c r="P25" s="98"/>
      <c r="Q25" s="94"/>
      <c r="R25" s="94"/>
      <c r="S25" s="94"/>
      <c r="T25" s="94"/>
      <c r="U25" s="94"/>
      <c r="V25" s="25" t="b">
        <f>Check10</f>
        <v>0</v>
      </c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9"/>
    </row>
    <row r="26" spans="1:34" ht="22.8" outlineLevel="1" x14ac:dyDescent="0.4">
      <c r="A26" s="1"/>
      <c r="B26" s="4"/>
      <c r="C26" s="137"/>
      <c r="D26" s="144"/>
      <c r="E26" s="131" t="s">
        <v>279</v>
      </c>
      <c r="F26" s="131"/>
      <c r="G26" s="132"/>
      <c r="H26" s="127" t="s">
        <v>496</v>
      </c>
      <c r="J26" s="40"/>
      <c r="N26" s="94"/>
      <c r="O26" s="17"/>
      <c r="P26" s="98"/>
      <c r="Q26" s="94"/>
      <c r="R26" s="94"/>
      <c r="S26" s="94"/>
      <c r="T26" s="94"/>
      <c r="U26" s="94"/>
      <c r="V26" s="94"/>
      <c r="W26" s="25" t="b">
        <f>Check21</f>
        <v>0</v>
      </c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9"/>
    </row>
    <row r="27" spans="1:34" ht="22.8" outlineLevel="1" x14ac:dyDescent="0.4">
      <c r="A27" s="1"/>
      <c r="B27" s="4"/>
      <c r="C27" s="133" t="s">
        <v>1</v>
      </c>
      <c r="D27" s="142"/>
      <c r="E27" s="131" t="s">
        <v>17</v>
      </c>
      <c r="F27" s="131"/>
      <c r="G27" s="132"/>
      <c r="H27" s="127" t="s">
        <v>496</v>
      </c>
      <c r="J27" s="40"/>
      <c r="N27" s="94"/>
      <c r="O27" s="17"/>
      <c r="P27" s="98"/>
      <c r="Q27" s="94"/>
      <c r="R27" s="94"/>
      <c r="S27" s="94"/>
      <c r="T27" s="94"/>
      <c r="U27" s="94"/>
      <c r="V27" s="94"/>
      <c r="W27" s="94"/>
      <c r="X27" s="25" t="b">
        <f>Check11</f>
        <v>0</v>
      </c>
      <c r="Y27" s="94"/>
      <c r="Z27" s="94"/>
      <c r="AA27" s="94"/>
      <c r="AB27" s="94"/>
      <c r="AC27" s="94"/>
      <c r="AD27" s="94"/>
      <c r="AE27" s="94"/>
      <c r="AF27" s="94"/>
      <c r="AG27" s="94"/>
      <c r="AH27" s="99"/>
    </row>
    <row r="28" spans="1:34" ht="22.8" outlineLevel="1" x14ac:dyDescent="0.4">
      <c r="A28" s="1"/>
      <c r="B28" s="4"/>
      <c r="C28" s="135"/>
      <c r="D28" s="143"/>
      <c r="E28" s="131" t="s">
        <v>18</v>
      </c>
      <c r="F28" s="131"/>
      <c r="G28" s="132"/>
      <c r="H28" s="127" t="s">
        <v>496</v>
      </c>
      <c r="J28" s="40"/>
      <c r="N28" s="94"/>
      <c r="O28" s="17"/>
      <c r="P28" s="98"/>
      <c r="Q28" s="94"/>
      <c r="R28" s="94"/>
      <c r="S28" s="94"/>
      <c r="T28" s="94"/>
      <c r="U28" s="94"/>
      <c r="V28" s="94"/>
      <c r="W28" s="94"/>
      <c r="X28" s="94"/>
      <c r="Y28" s="25" t="b">
        <f>Check12</f>
        <v>0</v>
      </c>
      <c r="Z28" s="94"/>
      <c r="AA28" s="94"/>
      <c r="AB28" s="94"/>
      <c r="AC28" s="94"/>
      <c r="AD28" s="94"/>
      <c r="AE28" s="94"/>
      <c r="AF28" s="94"/>
      <c r="AG28" s="94"/>
      <c r="AH28" s="99"/>
    </row>
    <row r="29" spans="1:34" ht="22.8" outlineLevel="1" x14ac:dyDescent="0.4">
      <c r="A29" s="1"/>
      <c r="B29" s="4"/>
      <c r="C29" s="137"/>
      <c r="D29" s="144"/>
      <c r="E29" s="131" t="s">
        <v>19</v>
      </c>
      <c r="F29" s="131"/>
      <c r="G29" s="132"/>
      <c r="H29" s="127" t="s">
        <v>496</v>
      </c>
      <c r="J29" s="40"/>
      <c r="N29" s="94"/>
      <c r="O29" s="17"/>
      <c r="P29" s="98"/>
      <c r="Q29" s="94"/>
      <c r="R29" s="94"/>
      <c r="S29" s="94"/>
      <c r="T29" s="94"/>
      <c r="U29" s="94"/>
      <c r="V29" s="94"/>
      <c r="W29" s="94"/>
      <c r="X29" s="94"/>
      <c r="Y29" s="94"/>
      <c r="Z29" s="25" t="b">
        <f>Check13</f>
        <v>0</v>
      </c>
      <c r="AA29" s="94"/>
      <c r="AB29" s="94"/>
      <c r="AC29" s="94"/>
      <c r="AD29" s="94"/>
      <c r="AE29" s="94"/>
      <c r="AF29" s="94"/>
      <c r="AG29" s="94"/>
      <c r="AH29" s="99"/>
    </row>
    <row r="30" spans="1:34" ht="22.8" outlineLevel="1" x14ac:dyDescent="0.4">
      <c r="A30" s="1"/>
      <c r="B30" s="4"/>
      <c r="C30" s="133" t="s">
        <v>419</v>
      </c>
      <c r="D30" s="142"/>
      <c r="E30" s="131" t="s">
        <v>29</v>
      </c>
      <c r="F30" s="131"/>
      <c r="G30" s="132"/>
      <c r="H30" s="127" t="s">
        <v>496</v>
      </c>
      <c r="J30" s="40"/>
      <c r="N30" s="94"/>
      <c r="O30" s="17"/>
      <c r="P30" s="98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25" t="b">
        <f>Check14</f>
        <v>0</v>
      </c>
      <c r="AB30" s="94"/>
      <c r="AC30" s="94"/>
      <c r="AD30" s="94"/>
      <c r="AE30" s="94"/>
      <c r="AF30" s="94"/>
      <c r="AG30" s="94"/>
      <c r="AH30" s="99"/>
    </row>
    <row r="31" spans="1:34" ht="22.8" outlineLevel="1" x14ac:dyDescent="0.4">
      <c r="A31" s="1"/>
      <c r="B31" s="4"/>
      <c r="C31" s="135"/>
      <c r="D31" s="143"/>
      <c r="E31" s="131" t="s">
        <v>30</v>
      </c>
      <c r="F31" s="131"/>
      <c r="G31" s="132"/>
      <c r="H31" s="127" t="s">
        <v>496</v>
      </c>
      <c r="J31" s="40"/>
      <c r="N31" s="94"/>
      <c r="O31" s="17"/>
      <c r="P31" s="98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25" t="b">
        <f>Check15</f>
        <v>0</v>
      </c>
      <c r="AC31" s="94"/>
      <c r="AD31" s="94"/>
      <c r="AE31" s="94"/>
      <c r="AF31" s="94"/>
      <c r="AG31" s="94"/>
      <c r="AH31" s="99"/>
    </row>
    <row r="32" spans="1:34" ht="22.8" outlineLevel="1" x14ac:dyDescent="0.4">
      <c r="A32" s="1"/>
      <c r="B32" s="4"/>
      <c r="C32" s="135"/>
      <c r="D32" s="143"/>
      <c r="E32" s="131" t="s">
        <v>31</v>
      </c>
      <c r="F32" s="131"/>
      <c r="G32" s="132"/>
      <c r="H32" s="127" t="s">
        <v>496</v>
      </c>
      <c r="J32" s="40"/>
      <c r="N32" s="94"/>
      <c r="O32" s="17"/>
      <c r="P32" s="98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25" t="b">
        <f>Check16</f>
        <v>0</v>
      </c>
      <c r="AD32" s="94"/>
      <c r="AE32" s="94"/>
      <c r="AF32" s="94"/>
      <c r="AG32" s="94"/>
      <c r="AH32" s="99"/>
    </row>
    <row r="33" spans="1:34" ht="22.8" outlineLevel="1" x14ac:dyDescent="0.4">
      <c r="A33" s="1"/>
      <c r="B33" s="4"/>
      <c r="C33" s="137"/>
      <c r="D33" s="144"/>
      <c r="E33" s="131" t="s">
        <v>453</v>
      </c>
      <c r="F33" s="131"/>
      <c r="G33" s="132"/>
      <c r="H33" s="127" t="s">
        <v>496</v>
      </c>
      <c r="J33" s="40"/>
      <c r="N33" s="94"/>
      <c r="O33" s="17"/>
      <c r="P33" s="122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4" t="b">
        <f>Check17</f>
        <v>0</v>
      </c>
      <c r="AE33" s="123"/>
      <c r="AF33" s="123"/>
      <c r="AG33" s="123"/>
      <c r="AH33" s="125"/>
    </row>
    <row r="38" spans="1:34" ht="34.950000000000003" customHeight="1" outlineLevel="1" x14ac:dyDescent="0.4">
      <c r="A38" s="1"/>
      <c r="B38" s="4"/>
      <c r="J38" s="40"/>
      <c r="N38" s="94"/>
      <c r="O38" s="17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4"/>
      <c r="AG38" s="94"/>
      <c r="AH38" s="94"/>
    </row>
    <row r="39" spans="1:34" ht="22.8" x14ac:dyDescent="0.4">
      <c r="A39" s="1"/>
      <c r="B39" s="4" t="s">
        <v>9</v>
      </c>
      <c r="J39" s="40"/>
      <c r="N39" s="94"/>
      <c r="O39" s="17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</row>
    <row r="40" spans="1:34" ht="21" thickBot="1" x14ac:dyDescent="0.4">
      <c r="A40" s="1"/>
      <c r="B40" s="5"/>
      <c r="J40" s="40"/>
      <c r="N40" s="94"/>
      <c r="O40" s="17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4"/>
      <c r="AE40" s="94"/>
      <c r="AF40" s="94"/>
      <c r="AG40" s="94"/>
      <c r="AH40" s="94"/>
    </row>
    <row r="41" spans="1:34" ht="54.6" customHeight="1" x14ac:dyDescent="0.35">
      <c r="A41" s="1"/>
      <c r="B41" s="5"/>
      <c r="C41" s="18" t="s">
        <v>9</v>
      </c>
      <c r="D41" s="18" t="s">
        <v>2</v>
      </c>
      <c r="E41" s="18" t="s">
        <v>3</v>
      </c>
      <c r="F41" s="18" t="s">
        <v>404</v>
      </c>
      <c r="G41" s="18" t="s">
        <v>246</v>
      </c>
      <c r="H41" s="18" t="s">
        <v>389</v>
      </c>
      <c r="I41" s="44" t="s">
        <v>391</v>
      </c>
      <c r="J41" s="43"/>
      <c r="N41" s="94"/>
      <c r="O41" s="17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</row>
    <row r="42" spans="1:34" ht="20.399999999999999" x14ac:dyDescent="0.35">
      <c r="A42" s="1"/>
      <c r="B42" s="6"/>
      <c r="C42" s="24" t="s">
        <v>488</v>
      </c>
      <c r="D42" s="19" t="s">
        <v>4</v>
      </c>
      <c r="E42" s="26"/>
      <c r="F42" s="20"/>
      <c r="G42" s="19" t="s">
        <v>4</v>
      </c>
      <c r="H42" s="19" t="s">
        <v>4</v>
      </c>
      <c r="I42" s="26"/>
      <c r="J42" s="43"/>
      <c r="N42" s="95" t="str">
        <f>IF(SUM(P42:AH42)&gt;0,Tech!$R$3,Tech!$R$4)</f>
        <v>Заполнить</v>
      </c>
      <c r="O42" s="17"/>
      <c r="P42" s="102">
        <v>1</v>
      </c>
      <c r="Q42" s="102">
        <v>1</v>
      </c>
      <c r="R42" s="102">
        <v>1</v>
      </c>
      <c r="S42" s="102">
        <v>1</v>
      </c>
      <c r="T42" s="102">
        <v>1</v>
      </c>
      <c r="U42" s="102">
        <v>1</v>
      </c>
      <c r="V42" s="102">
        <v>1</v>
      </c>
      <c r="W42" s="102">
        <v>1</v>
      </c>
      <c r="X42" s="102">
        <v>1</v>
      </c>
      <c r="Y42" s="102">
        <v>1</v>
      </c>
      <c r="Z42" s="102">
        <v>1</v>
      </c>
      <c r="AA42" s="102">
        <v>1</v>
      </c>
      <c r="AB42" s="102">
        <v>1</v>
      </c>
      <c r="AC42" s="102">
        <v>1</v>
      </c>
      <c r="AD42" s="102">
        <v>1</v>
      </c>
      <c r="AE42" s="102">
        <v>1</v>
      </c>
      <c r="AF42" s="102">
        <v>1</v>
      </c>
      <c r="AG42" s="102">
        <v>1</v>
      </c>
      <c r="AH42" s="102">
        <v>1</v>
      </c>
    </row>
    <row r="43" spans="1:34" ht="54" x14ac:dyDescent="0.35">
      <c r="A43" s="1"/>
      <c r="B43" s="5"/>
      <c r="C43" s="24" t="s">
        <v>32</v>
      </c>
      <c r="D43" s="19" t="s">
        <v>4</v>
      </c>
      <c r="E43" s="26" t="s">
        <v>528</v>
      </c>
      <c r="F43" s="20"/>
      <c r="G43" s="19" t="s">
        <v>388</v>
      </c>
      <c r="H43" s="19" t="s">
        <v>4</v>
      </c>
      <c r="I43" s="26"/>
      <c r="J43" s="43"/>
      <c r="N43" s="95" t="str">
        <f>IF(SUM(P43:AH43)&gt;0,Tech!$R$3,Tech!$R$4)</f>
        <v>Заполнить</v>
      </c>
      <c r="O43" s="17"/>
      <c r="P43" s="102">
        <v>1</v>
      </c>
      <c r="Q43" s="102">
        <v>1</v>
      </c>
      <c r="R43" s="102">
        <v>1</v>
      </c>
      <c r="S43" s="102">
        <v>1</v>
      </c>
      <c r="T43" s="102">
        <v>1</v>
      </c>
      <c r="U43" s="102">
        <v>1</v>
      </c>
      <c r="V43" s="102">
        <v>1</v>
      </c>
      <c r="W43" s="102">
        <v>1</v>
      </c>
      <c r="X43" s="102">
        <v>1</v>
      </c>
      <c r="Y43" s="102">
        <v>1</v>
      </c>
      <c r="Z43" s="102">
        <v>1</v>
      </c>
      <c r="AA43" s="102">
        <v>1</v>
      </c>
      <c r="AB43" s="102">
        <v>1</v>
      </c>
      <c r="AC43" s="102">
        <v>1</v>
      </c>
      <c r="AD43" s="102">
        <v>1</v>
      </c>
      <c r="AE43" s="102">
        <v>1</v>
      </c>
      <c r="AF43" s="102">
        <v>1</v>
      </c>
      <c r="AG43" s="102">
        <v>1</v>
      </c>
      <c r="AH43" s="102">
        <v>1</v>
      </c>
    </row>
    <row r="44" spans="1:34" ht="54" x14ac:dyDescent="0.35">
      <c r="A44" s="1"/>
      <c r="B44" s="5"/>
      <c r="C44" s="24" t="s">
        <v>7</v>
      </c>
      <c r="D44" s="19" t="s">
        <v>4</v>
      </c>
      <c r="E44" s="26" t="s">
        <v>34</v>
      </c>
      <c r="F44" s="20"/>
      <c r="G44" s="19" t="s">
        <v>388</v>
      </c>
      <c r="H44" s="19" t="s">
        <v>4</v>
      </c>
      <c r="I44" s="26"/>
      <c r="J44" s="43"/>
      <c r="N44" s="95" t="str">
        <f>IF(SUM(P44:AH44)&gt;0,Tech!$R$3,Tech!$R$4)</f>
        <v>Заполнить</v>
      </c>
      <c r="O44" s="17"/>
      <c r="P44" s="102">
        <v>1</v>
      </c>
      <c r="Q44" s="102">
        <v>1</v>
      </c>
      <c r="R44" s="102">
        <v>1</v>
      </c>
      <c r="S44" s="102">
        <v>1</v>
      </c>
      <c r="T44" s="102">
        <v>1</v>
      </c>
      <c r="U44" s="102">
        <v>1</v>
      </c>
      <c r="V44" s="102">
        <v>1</v>
      </c>
      <c r="W44" s="102">
        <v>1</v>
      </c>
      <c r="X44" s="102">
        <v>1</v>
      </c>
      <c r="Y44" s="102">
        <v>1</v>
      </c>
      <c r="Z44" s="102">
        <v>1</v>
      </c>
      <c r="AA44" s="102">
        <v>1</v>
      </c>
      <c r="AB44" s="102">
        <v>1</v>
      </c>
      <c r="AC44" s="102">
        <v>1</v>
      </c>
      <c r="AD44" s="102">
        <v>1</v>
      </c>
      <c r="AE44" s="102">
        <v>1</v>
      </c>
      <c r="AF44" s="102">
        <v>1</v>
      </c>
      <c r="AG44" s="102">
        <v>1</v>
      </c>
      <c r="AH44" s="102">
        <v>1</v>
      </c>
    </row>
    <row r="45" spans="1:34" ht="72" x14ac:dyDescent="0.35">
      <c r="A45" s="1"/>
      <c r="B45" s="5"/>
      <c r="C45" s="24" t="s">
        <v>490</v>
      </c>
      <c r="D45" s="19" t="s">
        <v>4</v>
      </c>
      <c r="E45" s="26"/>
      <c r="F45" s="20"/>
      <c r="G45" s="19" t="s">
        <v>4</v>
      </c>
      <c r="H45" s="19" t="s">
        <v>489</v>
      </c>
      <c r="I45" s="26"/>
      <c r="J45" s="43"/>
      <c r="N45" s="95" t="str">
        <f>IF(SUM(P45:AH45)&gt;0,Tech!$R$3,Tech!$R$4)</f>
        <v>Заполнить</v>
      </c>
      <c r="O45" s="17"/>
      <c r="P45" s="102">
        <v>1</v>
      </c>
      <c r="Q45" s="102">
        <v>1</v>
      </c>
      <c r="R45" s="102">
        <v>1</v>
      </c>
      <c r="S45" s="102">
        <v>1</v>
      </c>
      <c r="T45" s="102">
        <v>1</v>
      </c>
      <c r="U45" s="102">
        <v>1</v>
      </c>
      <c r="V45" s="102">
        <v>1</v>
      </c>
      <c r="W45" s="102">
        <v>1</v>
      </c>
      <c r="X45" s="102">
        <v>1</v>
      </c>
      <c r="Y45" s="102">
        <v>1</v>
      </c>
      <c r="Z45" s="102">
        <v>1</v>
      </c>
      <c r="AA45" s="102">
        <v>1</v>
      </c>
      <c r="AB45" s="102">
        <v>1</v>
      </c>
      <c r="AC45" s="102">
        <v>1</v>
      </c>
      <c r="AD45" s="102">
        <v>1</v>
      </c>
      <c r="AE45" s="102">
        <v>1</v>
      </c>
      <c r="AF45" s="102">
        <v>1</v>
      </c>
      <c r="AG45" s="102">
        <v>1</v>
      </c>
      <c r="AH45" s="102">
        <v>1</v>
      </c>
    </row>
    <row r="46" spans="1:34" ht="20.399999999999999" x14ac:dyDescent="0.35">
      <c r="A46" s="1"/>
      <c r="B46" s="5"/>
      <c r="C46" s="24" t="s">
        <v>272</v>
      </c>
      <c r="D46" s="19" t="s">
        <v>4</v>
      </c>
      <c r="E46" s="26"/>
      <c r="F46" s="20"/>
      <c r="G46" s="19" t="s">
        <v>4</v>
      </c>
      <c r="H46" s="19" t="s">
        <v>4</v>
      </c>
      <c r="I46" s="26"/>
      <c r="J46" s="43"/>
      <c r="N46" s="95" t="str">
        <f>IF(SUM(P46:AH46)&gt;0,Tech!$R$3,Tech!$R$4)</f>
        <v>Заполнить</v>
      </c>
      <c r="O46" s="17"/>
      <c r="P46" s="102">
        <v>1</v>
      </c>
      <c r="Q46" s="102">
        <v>1</v>
      </c>
      <c r="R46" s="102">
        <v>1</v>
      </c>
      <c r="S46" s="102">
        <v>1</v>
      </c>
      <c r="T46" s="102">
        <v>1</v>
      </c>
      <c r="U46" s="102">
        <v>1</v>
      </c>
      <c r="V46" s="102">
        <v>1</v>
      </c>
      <c r="W46" s="102">
        <v>1</v>
      </c>
      <c r="X46" s="102">
        <v>1</v>
      </c>
      <c r="Y46" s="102">
        <v>1</v>
      </c>
      <c r="Z46" s="102">
        <v>1</v>
      </c>
      <c r="AA46" s="102">
        <v>1</v>
      </c>
      <c r="AB46" s="102">
        <v>1</v>
      </c>
      <c r="AC46" s="102">
        <v>1</v>
      </c>
      <c r="AD46" s="102">
        <v>1</v>
      </c>
      <c r="AE46" s="102">
        <v>1</v>
      </c>
      <c r="AF46" s="102">
        <v>1</v>
      </c>
      <c r="AG46" s="102">
        <v>1</v>
      </c>
      <c r="AH46" s="102">
        <v>1</v>
      </c>
    </row>
    <row r="47" spans="1:34" ht="36" x14ac:dyDescent="0.35">
      <c r="A47" s="1"/>
      <c r="B47" s="5"/>
      <c r="C47" s="24" t="s">
        <v>8</v>
      </c>
      <c r="D47" s="19" t="s">
        <v>4</v>
      </c>
      <c r="E47" s="26"/>
      <c r="F47" s="20"/>
      <c r="G47" s="19" t="s">
        <v>4</v>
      </c>
      <c r="H47" s="19" t="s">
        <v>4</v>
      </c>
      <c r="I47" s="26"/>
      <c r="J47" s="43"/>
      <c r="N47" s="95" t="str">
        <f>IF(SUM(P47:AH47)&gt;0,Tech!$R$3,Tech!$R$4)</f>
        <v>Заполнить</v>
      </c>
      <c r="O47" s="17"/>
      <c r="P47" s="102">
        <v>1</v>
      </c>
      <c r="Q47" s="102">
        <v>1</v>
      </c>
      <c r="R47" s="102">
        <v>1</v>
      </c>
      <c r="S47" s="102">
        <v>1</v>
      </c>
      <c r="T47" s="102">
        <v>1</v>
      </c>
      <c r="U47" s="102">
        <v>1</v>
      </c>
      <c r="V47" s="102">
        <v>1</v>
      </c>
      <c r="W47" s="102">
        <v>1</v>
      </c>
      <c r="X47" s="102">
        <v>1</v>
      </c>
      <c r="Y47" s="102">
        <v>1</v>
      </c>
      <c r="Z47" s="102">
        <v>1</v>
      </c>
      <c r="AA47" s="102">
        <v>1</v>
      </c>
      <c r="AB47" s="102">
        <v>1</v>
      </c>
      <c r="AC47" s="102">
        <v>1</v>
      </c>
      <c r="AD47" s="102">
        <v>1</v>
      </c>
      <c r="AE47" s="102">
        <v>1</v>
      </c>
      <c r="AF47" s="102">
        <v>1</v>
      </c>
      <c r="AG47" s="102">
        <v>1</v>
      </c>
      <c r="AH47" s="102">
        <v>1</v>
      </c>
    </row>
    <row r="48" spans="1:34" ht="54" x14ac:dyDescent="0.35">
      <c r="A48" s="1"/>
      <c r="B48" s="5"/>
      <c r="C48" s="24" t="s">
        <v>493</v>
      </c>
      <c r="D48" s="19" t="s">
        <v>4</v>
      </c>
      <c r="E48" s="26"/>
      <c r="F48" s="20"/>
      <c r="G48" s="19" t="s">
        <v>492</v>
      </c>
      <c r="H48" s="19" t="s">
        <v>4</v>
      </c>
      <c r="I48" s="26"/>
      <c r="J48" s="43"/>
      <c r="N48" s="95" t="str">
        <f>IF(SUM(P48:AH48)&gt;0,Tech!$R$3,Tech!$R$4)</f>
        <v>Заполнить</v>
      </c>
      <c r="O48" s="17"/>
      <c r="P48" s="102">
        <v>1</v>
      </c>
      <c r="Q48" s="102">
        <v>1</v>
      </c>
      <c r="R48" s="102">
        <v>1</v>
      </c>
      <c r="S48" s="102">
        <v>1</v>
      </c>
      <c r="T48" s="102">
        <v>1</v>
      </c>
      <c r="U48" s="102">
        <v>1</v>
      </c>
      <c r="V48" s="102">
        <v>1</v>
      </c>
      <c r="W48" s="102">
        <v>1</v>
      </c>
      <c r="X48" s="102">
        <v>1</v>
      </c>
      <c r="Y48" s="102">
        <v>1</v>
      </c>
      <c r="Z48" s="102">
        <v>1</v>
      </c>
      <c r="AA48" s="102">
        <v>1</v>
      </c>
      <c r="AB48" s="102">
        <v>1</v>
      </c>
      <c r="AC48" s="102">
        <v>1</v>
      </c>
      <c r="AD48" s="102">
        <v>1</v>
      </c>
      <c r="AE48" s="102">
        <v>1</v>
      </c>
      <c r="AF48" s="102">
        <v>1</v>
      </c>
      <c r="AG48" s="102">
        <v>1</v>
      </c>
      <c r="AH48" s="102">
        <v>1</v>
      </c>
    </row>
    <row r="49" spans="1:34" ht="90" x14ac:dyDescent="0.35">
      <c r="A49" s="1"/>
      <c r="B49" s="5"/>
      <c r="C49" s="24" t="s">
        <v>247</v>
      </c>
      <c r="D49" s="19" t="s">
        <v>10</v>
      </c>
      <c r="E49" s="49"/>
      <c r="F49" s="20"/>
      <c r="G49" s="31" t="s">
        <v>394</v>
      </c>
      <c r="H49" s="19" t="s">
        <v>4</v>
      </c>
      <c r="I49" s="26"/>
      <c r="J49" s="43"/>
      <c r="N49" s="95" t="str">
        <f>IF(SUM(P49:AH49)&gt;0,Tech!$R$3,Tech!$R$4)</f>
        <v>Заполнить</v>
      </c>
      <c r="O49" s="17"/>
      <c r="P49" s="102">
        <v>1</v>
      </c>
      <c r="Q49" s="102">
        <v>1</v>
      </c>
      <c r="R49" s="102">
        <v>1</v>
      </c>
      <c r="S49" s="102">
        <v>1</v>
      </c>
      <c r="T49" s="102">
        <v>1</v>
      </c>
      <c r="U49" s="102">
        <v>1</v>
      </c>
      <c r="V49" s="102">
        <v>1</v>
      </c>
      <c r="W49" s="102">
        <v>1</v>
      </c>
      <c r="X49" s="102">
        <v>1</v>
      </c>
      <c r="Y49" s="102">
        <v>1</v>
      </c>
      <c r="Z49" s="102">
        <v>1</v>
      </c>
      <c r="AA49" s="102">
        <v>1</v>
      </c>
      <c r="AB49" s="102">
        <v>1</v>
      </c>
      <c r="AC49" s="102">
        <v>1</v>
      </c>
      <c r="AD49" s="102">
        <v>1</v>
      </c>
      <c r="AE49" s="102">
        <v>1</v>
      </c>
      <c r="AF49" s="102">
        <v>1</v>
      </c>
      <c r="AG49" s="102">
        <v>1</v>
      </c>
      <c r="AH49" s="102">
        <v>1</v>
      </c>
    </row>
    <row r="50" spans="1:34" ht="36" x14ac:dyDescent="0.35">
      <c r="A50" s="1"/>
      <c r="B50" s="5"/>
      <c r="C50" s="24" t="s">
        <v>420</v>
      </c>
      <c r="D50" s="19" t="s">
        <v>413</v>
      </c>
      <c r="E50" s="53"/>
      <c r="F50" s="20"/>
      <c r="G50" s="19" t="s">
        <v>421</v>
      </c>
      <c r="H50" s="25" t="s">
        <v>4</v>
      </c>
      <c r="I50" s="26"/>
      <c r="J50" s="43"/>
      <c r="N50" s="95" t="str">
        <f>IF(SUM(P50:AH50)&gt;0,Tech!$R$3,Tech!$R$4)</f>
        <v>Заполнить</v>
      </c>
      <c r="O50" s="17"/>
      <c r="P50" s="102">
        <v>1</v>
      </c>
      <c r="Q50" s="102">
        <v>1</v>
      </c>
      <c r="R50" s="102">
        <v>1</v>
      </c>
      <c r="S50" s="102">
        <v>1</v>
      </c>
      <c r="T50" s="102">
        <v>1</v>
      </c>
      <c r="U50" s="102">
        <v>1</v>
      </c>
      <c r="V50" s="102">
        <v>1</v>
      </c>
      <c r="W50" s="102">
        <v>1</v>
      </c>
      <c r="X50" s="102">
        <v>1</v>
      </c>
      <c r="Y50" s="102">
        <v>1</v>
      </c>
      <c r="Z50" s="102">
        <v>1</v>
      </c>
      <c r="AA50" s="102">
        <v>1</v>
      </c>
      <c r="AB50" s="102">
        <v>1</v>
      </c>
      <c r="AC50" s="102">
        <v>1</v>
      </c>
      <c r="AD50" s="102">
        <v>1</v>
      </c>
      <c r="AE50" s="102">
        <v>1</v>
      </c>
      <c r="AF50" s="102">
        <v>1</v>
      </c>
      <c r="AG50" s="102">
        <v>1</v>
      </c>
      <c r="AH50" s="102">
        <v>1</v>
      </c>
    </row>
    <row r="51" spans="1:34" ht="168.45" customHeight="1" x14ac:dyDescent="0.35">
      <c r="A51" s="1"/>
      <c r="B51" s="5"/>
      <c r="C51" s="24" t="s">
        <v>423</v>
      </c>
      <c r="D51" s="19" t="s">
        <v>6</v>
      </c>
      <c r="E51" s="26"/>
      <c r="F51" s="20"/>
      <c r="G51" s="25" t="s">
        <v>4</v>
      </c>
      <c r="H51" s="103" t="s">
        <v>411</v>
      </c>
      <c r="I51" s="26"/>
      <c r="J51" s="43"/>
      <c r="N51" s="95" t="str">
        <f>IF(SUM(P51:AH51)&gt;0,Tech!$R$3,Tech!$R$4)</f>
        <v>Заполнить</v>
      </c>
      <c r="O51" s="17"/>
      <c r="P51" s="102">
        <v>1</v>
      </c>
      <c r="Q51" s="102">
        <v>1</v>
      </c>
      <c r="R51" s="102">
        <v>1</v>
      </c>
      <c r="S51" s="102">
        <v>1</v>
      </c>
      <c r="T51" s="102">
        <v>1</v>
      </c>
      <c r="U51" s="102">
        <v>1</v>
      </c>
      <c r="V51" s="102">
        <v>1</v>
      </c>
      <c r="W51" s="102">
        <v>1</v>
      </c>
      <c r="X51" s="102">
        <v>1</v>
      </c>
      <c r="Y51" s="102">
        <v>1</v>
      </c>
      <c r="Z51" s="102">
        <v>1</v>
      </c>
      <c r="AA51" s="102">
        <v>1</v>
      </c>
      <c r="AB51" s="102">
        <v>1</v>
      </c>
      <c r="AC51" s="102">
        <v>1</v>
      </c>
      <c r="AD51" s="102">
        <v>1</v>
      </c>
      <c r="AE51" s="102">
        <v>1</v>
      </c>
      <c r="AF51" s="102">
        <v>1</v>
      </c>
      <c r="AG51" s="102">
        <v>1</v>
      </c>
      <c r="AH51" s="102">
        <v>1</v>
      </c>
    </row>
    <row r="52" spans="1:34" ht="54" x14ac:dyDescent="0.35">
      <c r="A52" s="1"/>
      <c r="B52" s="5"/>
      <c r="C52" s="24" t="s">
        <v>298</v>
      </c>
      <c r="D52" s="19" t="s">
        <v>4</v>
      </c>
      <c r="E52" s="47" t="s">
        <v>235</v>
      </c>
      <c r="F52" s="20"/>
      <c r="G52" s="25" t="s">
        <v>297</v>
      </c>
      <c r="H52" s="25" t="s">
        <v>4</v>
      </c>
      <c r="I52" s="26"/>
      <c r="J52" s="43"/>
      <c r="N52" s="95" t="str">
        <f>IF(SUM(P52:AH52)&gt;0,Tech!$R$3,Tech!$R$4)</f>
        <v>Заполнить</v>
      </c>
      <c r="O52" s="17"/>
      <c r="P52" s="102">
        <v>1</v>
      </c>
      <c r="Q52" s="102">
        <v>1</v>
      </c>
      <c r="R52" s="102">
        <v>1</v>
      </c>
      <c r="S52" s="102">
        <v>1</v>
      </c>
      <c r="T52" s="102">
        <v>1</v>
      </c>
      <c r="U52" s="102">
        <v>1</v>
      </c>
      <c r="V52" s="102">
        <v>1</v>
      </c>
      <c r="W52" s="102">
        <v>1</v>
      </c>
      <c r="X52" s="102">
        <v>1</v>
      </c>
      <c r="Y52" s="102">
        <v>1</v>
      </c>
      <c r="Z52" s="102">
        <v>1</v>
      </c>
      <c r="AA52" s="102">
        <v>1</v>
      </c>
      <c r="AB52" s="102">
        <v>1</v>
      </c>
      <c r="AC52" s="102">
        <v>1</v>
      </c>
      <c r="AD52" s="102">
        <v>1</v>
      </c>
      <c r="AE52" s="102">
        <v>1</v>
      </c>
      <c r="AF52" s="102">
        <v>1</v>
      </c>
      <c r="AG52" s="102">
        <v>1</v>
      </c>
      <c r="AH52" s="102">
        <v>1</v>
      </c>
    </row>
    <row r="53" spans="1:34" ht="72" x14ac:dyDescent="0.35">
      <c r="A53" s="1"/>
      <c r="B53" s="5"/>
      <c r="C53" s="24" t="s">
        <v>483</v>
      </c>
      <c r="D53" s="19" t="s">
        <v>393</v>
      </c>
      <c r="E53" s="22"/>
      <c r="F53" s="20"/>
      <c r="G53" s="25" t="s">
        <v>407</v>
      </c>
      <c r="H53" s="25" t="s">
        <v>4</v>
      </c>
      <c r="I53" s="26"/>
      <c r="J53" s="43"/>
      <c r="N53" s="95" t="str">
        <f>IF(SUM(P53:AH53)&gt;0,Tech!$R$3,Tech!$R$4)</f>
        <v>Заполнить</v>
      </c>
      <c r="O53" s="17"/>
      <c r="P53" s="102">
        <v>1</v>
      </c>
      <c r="Q53" s="102">
        <v>1</v>
      </c>
      <c r="R53" s="102">
        <v>1</v>
      </c>
      <c r="S53" s="102">
        <v>1</v>
      </c>
      <c r="T53" s="102">
        <v>1</v>
      </c>
      <c r="U53" s="102">
        <v>1</v>
      </c>
      <c r="V53" s="102">
        <v>1</v>
      </c>
      <c r="W53" s="102">
        <v>1</v>
      </c>
      <c r="X53" s="102">
        <v>1</v>
      </c>
      <c r="Y53" s="102">
        <v>1</v>
      </c>
      <c r="Z53" s="102">
        <v>1</v>
      </c>
      <c r="AA53" s="102">
        <v>1</v>
      </c>
      <c r="AB53" s="102">
        <v>1</v>
      </c>
      <c r="AC53" s="102">
        <v>1</v>
      </c>
      <c r="AD53" s="102">
        <v>1</v>
      </c>
      <c r="AE53" s="102">
        <v>1</v>
      </c>
      <c r="AF53" s="102">
        <v>1</v>
      </c>
      <c r="AG53" s="102">
        <v>1</v>
      </c>
      <c r="AH53" s="102">
        <v>1</v>
      </c>
    </row>
    <row r="54" spans="1:34" ht="36" x14ac:dyDescent="0.35">
      <c r="A54" s="1"/>
      <c r="B54" s="5"/>
      <c r="C54" s="24" t="s">
        <v>399</v>
      </c>
      <c r="D54" s="19" t="s">
        <v>402</v>
      </c>
      <c r="E54" s="48"/>
      <c r="F54" s="20"/>
      <c r="G54" s="25" t="s">
        <v>403</v>
      </c>
      <c r="H54" s="25" t="s">
        <v>4</v>
      </c>
      <c r="I54" s="26"/>
      <c r="J54" s="43"/>
      <c r="N54" s="95" t="str">
        <f>IF(SUM(P54:AH54)&gt;0,Tech!$R$3,Tech!$R$4)</f>
        <v>Заполнить</v>
      </c>
      <c r="O54" s="17"/>
      <c r="P54" s="102">
        <v>1</v>
      </c>
      <c r="Q54" s="102">
        <v>1</v>
      </c>
      <c r="R54" s="102">
        <v>1</v>
      </c>
      <c r="S54" s="102">
        <v>1</v>
      </c>
      <c r="T54" s="102">
        <v>1</v>
      </c>
      <c r="U54" s="102">
        <v>1</v>
      </c>
      <c r="V54" s="102">
        <v>1</v>
      </c>
      <c r="W54" s="102">
        <v>1</v>
      </c>
      <c r="X54" s="102">
        <v>1</v>
      </c>
      <c r="Y54" s="102">
        <v>1</v>
      </c>
      <c r="Z54" s="102">
        <v>1</v>
      </c>
      <c r="AA54" s="102">
        <v>1</v>
      </c>
      <c r="AB54" s="102">
        <v>1</v>
      </c>
      <c r="AC54" s="102">
        <v>1</v>
      </c>
      <c r="AD54" s="102">
        <v>1</v>
      </c>
      <c r="AE54" s="102">
        <v>1</v>
      </c>
      <c r="AF54" s="102">
        <v>1</v>
      </c>
      <c r="AG54" s="102">
        <v>1</v>
      </c>
      <c r="AH54" s="102">
        <v>1</v>
      </c>
    </row>
    <row r="55" spans="1:34" ht="36" x14ac:dyDescent="0.35">
      <c r="A55" s="1"/>
      <c r="B55" s="5"/>
      <c r="C55" s="24" t="s">
        <v>400</v>
      </c>
      <c r="D55" s="19" t="s">
        <v>402</v>
      </c>
      <c r="E55" s="48"/>
      <c r="F55" s="20"/>
      <c r="G55" s="25" t="s">
        <v>403</v>
      </c>
      <c r="H55" s="25" t="s">
        <v>4</v>
      </c>
      <c r="I55" s="26"/>
      <c r="J55" s="43"/>
      <c r="N55" s="95" t="str">
        <f>IF(SUM(P55:AH55)&gt;0,Tech!$R$3,Tech!$R$4)</f>
        <v>Заполнить</v>
      </c>
      <c r="O55" s="17"/>
      <c r="P55" s="102">
        <v>1</v>
      </c>
      <c r="Q55" s="102">
        <v>1</v>
      </c>
      <c r="R55" s="102">
        <v>1</v>
      </c>
      <c r="S55" s="102">
        <v>1</v>
      </c>
      <c r="T55" s="102">
        <v>1</v>
      </c>
      <c r="U55" s="102">
        <v>1</v>
      </c>
      <c r="V55" s="102">
        <v>1</v>
      </c>
      <c r="W55" s="102">
        <v>1</v>
      </c>
      <c r="X55" s="102">
        <v>1</v>
      </c>
      <c r="Y55" s="102">
        <v>1</v>
      </c>
      <c r="Z55" s="102">
        <v>1</v>
      </c>
      <c r="AA55" s="102">
        <v>1</v>
      </c>
      <c r="AB55" s="102">
        <v>1</v>
      </c>
      <c r="AC55" s="102">
        <v>1</v>
      </c>
      <c r="AD55" s="102">
        <v>1</v>
      </c>
      <c r="AE55" s="102">
        <v>1</v>
      </c>
      <c r="AF55" s="102">
        <v>1</v>
      </c>
      <c r="AG55" s="102">
        <v>1</v>
      </c>
      <c r="AH55" s="102">
        <v>1</v>
      </c>
    </row>
    <row r="56" spans="1:34" ht="144" x14ac:dyDescent="0.35">
      <c r="A56" s="1"/>
      <c r="B56" s="5"/>
      <c r="C56" s="24" t="s">
        <v>401</v>
      </c>
      <c r="D56" s="19" t="s">
        <v>402</v>
      </c>
      <c r="E56" s="48"/>
      <c r="F56" s="20"/>
      <c r="G56" s="25" t="s">
        <v>408</v>
      </c>
      <c r="H56" s="25" t="s">
        <v>275</v>
      </c>
      <c r="I56" s="26"/>
      <c r="J56" s="43"/>
      <c r="N56" s="95" t="str">
        <f>IF(SUM(P56:AH56)&gt;0,Tech!$R$3,Tech!$R$4)</f>
        <v>Заполнить</v>
      </c>
      <c r="O56" s="17"/>
      <c r="P56" s="102">
        <v>1</v>
      </c>
      <c r="Q56" s="102">
        <v>1</v>
      </c>
      <c r="R56" s="102">
        <v>1</v>
      </c>
      <c r="S56" s="102">
        <v>1</v>
      </c>
      <c r="T56" s="102">
        <v>1</v>
      </c>
      <c r="U56" s="102">
        <v>1</v>
      </c>
      <c r="V56" s="102">
        <v>1</v>
      </c>
      <c r="W56" s="102">
        <v>1</v>
      </c>
      <c r="X56" s="102">
        <v>1</v>
      </c>
      <c r="Y56" s="102">
        <v>1</v>
      </c>
      <c r="Z56" s="102">
        <v>1</v>
      </c>
      <c r="AA56" s="102">
        <v>1</v>
      </c>
      <c r="AB56" s="102">
        <v>1</v>
      </c>
      <c r="AC56" s="102">
        <v>1</v>
      </c>
      <c r="AD56" s="102">
        <v>1</v>
      </c>
      <c r="AE56" s="102">
        <v>1</v>
      </c>
      <c r="AF56" s="102">
        <v>1</v>
      </c>
      <c r="AG56" s="102">
        <v>1</v>
      </c>
      <c r="AH56" s="102">
        <v>1</v>
      </c>
    </row>
    <row r="57" spans="1:34" ht="72" x14ac:dyDescent="0.35">
      <c r="A57" s="1"/>
      <c r="B57" s="5"/>
      <c r="C57" s="24" t="s">
        <v>406</v>
      </c>
      <c r="D57" s="19" t="s">
        <v>5</v>
      </c>
      <c r="E57" s="26"/>
      <c r="F57" s="20"/>
      <c r="G57" s="25" t="s">
        <v>4</v>
      </c>
      <c r="H57" s="25" t="s">
        <v>409</v>
      </c>
      <c r="I57" s="26"/>
      <c r="J57" s="43"/>
      <c r="N57" s="95" t="str">
        <f>IF(SUM(P57:AH57)&gt;0,Tech!$R$3,Tech!$R$4)</f>
        <v>Заполнить</v>
      </c>
      <c r="O57" s="17"/>
      <c r="P57" s="102">
        <v>1</v>
      </c>
      <c r="Q57" s="102">
        <v>1</v>
      </c>
      <c r="R57" s="102">
        <v>1</v>
      </c>
      <c r="S57" s="102">
        <v>1</v>
      </c>
      <c r="T57" s="102">
        <v>1</v>
      </c>
      <c r="U57" s="102">
        <v>1</v>
      </c>
      <c r="V57" s="102">
        <v>1</v>
      </c>
      <c r="W57" s="102">
        <v>1</v>
      </c>
      <c r="X57" s="102">
        <v>1</v>
      </c>
      <c r="Y57" s="102">
        <v>1</v>
      </c>
      <c r="Z57" s="102">
        <v>1</v>
      </c>
      <c r="AA57" s="102">
        <v>1</v>
      </c>
      <c r="AB57" s="102">
        <v>1</v>
      </c>
      <c r="AC57" s="102">
        <v>1</v>
      </c>
      <c r="AD57" s="102">
        <v>1</v>
      </c>
      <c r="AE57" s="102">
        <v>1</v>
      </c>
      <c r="AF57" s="102">
        <v>1</v>
      </c>
      <c r="AG57" s="102">
        <v>1</v>
      </c>
      <c r="AH57" s="102">
        <v>1</v>
      </c>
    </row>
    <row r="58" spans="1:34" ht="54" x14ac:dyDescent="0.35">
      <c r="A58" s="1"/>
      <c r="B58" s="5"/>
      <c r="C58" s="24" t="s">
        <v>464</v>
      </c>
      <c r="D58" s="19" t="s">
        <v>242</v>
      </c>
      <c r="E58" s="22"/>
      <c r="F58" s="23"/>
      <c r="G58" s="25" t="s">
        <v>276</v>
      </c>
      <c r="H58" s="25" t="s">
        <v>4</v>
      </c>
      <c r="I58" s="26"/>
      <c r="J58" s="43"/>
      <c r="N58" s="95" t="str">
        <f>IF(SUM(P58:AH58)&gt;0,Tech!$R$3,Tech!$R$4)</f>
        <v>Заполнить</v>
      </c>
      <c r="O58" s="17"/>
      <c r="P58" s="102">
        <v>1</v>
      </c>
      <c r="Q58" s="102">
        <v>1</v>
      </c>
      <c r="R58" s="102">
        <v>1</v>
      </c>
      <c r="S58" s="102">
        <v>1</v>
      </c>
      <c r="T58" s="102">
        <v>1</v>
      </c>
      <c r="U58" s="102">
        <v>1</v>
      </c>
      <c r="V58" s="102">
        <v>1</v>
      </c>
      <c r="W58" s="102">
        <v>1</v>
      </c>
      <c r="X58" s="102">
        <v>1</v>
      </c>
      <c r="Y58" s="102">
        <v>1</v>
      </c>
      <c r="Z58" s="102">
        <v>1</v>
      </c>
      <c r="AA58" s="102">
        <v>1</v>
      </c>
      <c r="AB58" s="102">
        <v>1</v>
      </c>
      <c r="AC58" s="102">
        <v>1</v>
      </c>
      <c r="AD58" s="102">
        <v>1</v>
      </c>
      <c r="AE58" s="102">
        <v>1</v>
      </c>
      <c r="AF58" s="102">
        <v>1</v>
      </c>
      <c r="AG58" s="102">
        <v>1</v>
      </c>
      <c r="AH58" s="102">
        <v>1</v>
      </c>
    </row>
    <row r="59" spans="1:34" ht="126" x14ac:dyDescent="0.35">
      <c r="A59" s="1"/>
      <c r="B59" s="5"/>
      <c r="C59" s="24" t="s">
        <v>244</v>
      </c>
      <c r="D59" s="19" t="s">
        <v>4</v>
      </c>
      <c r="E59" s="22"/>
      <c r="F59" s="23"/>
      <c r="G59" s="111" t="s">
        <v>418</v>
      </c>
      <c r="H59" s="25" t="s">
        <v>4</v>
      </c>
      <c r="I59" s="26"/>
      <c r="J59" s="43"/>
      <c r="N59" s="95" t="str">
        <f>IF(SUM(P59:AH59)&gt;0,Tech!$R$3,Tech!$R$4)</f>
        <v>Заполнить</v>
      </c>
      <c r="O59" s="17"/>
      <c r="P59" s="102">
        <v>1</v>
      </c>
      <c r="Q59" s="102">
        <v>1</v>
      </c>
      <c r="R59" s="102">
        <v>1</v>
      </c>
      <c r="S59" s="102">
        <v>1</v>
      </c>
      <c r="T59" s="102">
        <v>1</v>
      </c>
      <c r="U59" s="102">
        <v>1</v>
      </c>
      <c r="V59" s="102">
        <v>1</v>
      </c>
      <c r="W59" s="102">
        <v>1</v>
      </c>
      <c r="X59" s="102">
        <v>1</v>
      </c>
      <c r="Y59" s="102">
        <v>1</v>
      </c>
      <c r="Z59" s="102">
        <v>1</v>
      </c>
      <c r="AA59" s="102">
        <v>1</v>
      </c>
      <c r="AB59" s="102">
        <v>1</v>
      </c>
      <c r="AC59" s="102">
        <v>1</v>
      </c>
      <c r="AD59" s="102">
        <v>1</v>
      </c>
      <c r="AE59" s="102">
        <v>1</v>
      </c>
      <c r="AF59" s="102">
        <v>1</v>
      </c>
      <c r="AG59" s="102">
        <v>1</v>
      </c>
      <c r="AH59" s="102">
        <v>1</v>
      </c>
    </row>
    <row r="60" spans="1:34" ht="121.2" hidden="1" customHeight="1" outlineLevel="1" x14ac:dyDescent="0.35">
      <c r="A60" s="1"/>
      <c r="B60" s="5"/>
      <c r="C60" s="24" t="str">
        <f>"Выручка проекта при выходе на целевую загрузку_"&amp;Tech!C4</f>
        <v>Выручка проекта при выходе на целевую загрузку_Цифровые и автоматизированные системы</v>
      </c>
      <c r="D60" s="19" t="s">
        <v>245</v>
      </c>
      <c r="E60" s="49"/>
      <c r="F60" s="20"/>
      <c r="G60" s="25" t="s">
        <v>4</v>
      </c>
      <c r="H60" s="25" t="s">
        <v>4</v>
      </c>
      <c r="I60" s="26"/>
      <c r="J60" s="43"/>
      <c r="N60" s="95" t="str">
        <f>IF(SUM(P60:AH60)&gt;0,Tech!$R$3,Tech!$R$4)</f>
        <v>Не заполнять</v>
      </c>
      <c r="O60" s="17"/>
      <c r="P60" s="19">
        <f>Tech_M!G$25*P$14</f>
        <v>0</v>
      </c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</row>
    <row r="61" spans="1:34" ht="53.55" hidden="1" customHeight="1" outlineLevel="1" x14ac:dyDescent="0.35">
      <c r="A61" s="1"/>
      <c r="B61" s="5"/>
      <c r="C61" s="24" t="str">
        <f>"Выручка проекта при выходе на целевую загрузку_"&amp;Tech!D5</f>
        <v>Выручка проекта при выходе на целевую загрузку_Транспортная инфраструктура для грузоперевозок</v>
      </c>
      <c r="D61" s="19" t="s">
        <v>245</v>
      </c>
      <c r="E61" s="49"/>
      <c r="F61" s="20"/>
      <c r="G61" s="25"/>
      <c r="H61" s="25"/>
      <c r="I61" s="26"/>
      <c r="J61" s="43"/>
      <c r="N61" s="95" t="str">
        <f>IF(SUM(P61:AH61)&gt;0,Tech!$R$3,Tech!$R$4)</f>
        <v>Не заполнять</v>
      </c>
      <c r="O61" s="17"/>
      <c r="P61" s="119"/>
      <c r="Q61" s="19">
        <f>Tech_M!H$25*Q$14</f>
        <v>0</v>
      </c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9">
        <f>Tech_M!V$25*AE$14</f>
        <v>0</v>
      </c>
      <c r="AF61" s="119"/>
      <c r="AG61" s="119"/>
      <c r="AH61" s="119"/>
    </row>
    <row r="62" spans="1:34" ht="53.55" hidden="1" customHeight="1" outlineLevel="1" x14ac:dyDescent="0.35">
      <c r="A62" s="1"/>
      <c r="B62" s="5"/>
      <c r="C62" s="24" t="str">
        <f>"Выручка проекта при выходе на целевую загрузку_"&amp;Tech!D6</f>
        <v>Выручка проекта при выходе на целевую загрузку_Транспортная инфраструктура для пассажирских перевозок</v>
      </c>
      <c r="D62" s="19" t="s">
        <v>245</v>
      </c>
      <c r="E62" s="49"/>
      <c r="F62" s="20"/>
      <c r="G62" s="25"/>
      <c r="H62" s="25"/>
      <c r="I62" s="26"/>
      <c r="J62" s="43"/>
      <c r="N62" s="95" t="str">
        <f>IF(SUM(P62:AH62)&gt;0,Tech!$R$3,Tech!$R$4)</f>
        <v>Не заполнять</v>
      </c>
      <c r="O62" s="17"/>
      <c r="P62" s="119"/>
      <c r="Q62" s="119"/>
      <c r="R62" s="19">
        <f>Tech_M!I$25*R$14</f>
        <v>0</v>
      </c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9">
        <f>Tech_M!W$25*AF$14</f>
        <v>0</v>
      </c>
      <c r="AG62" s="119"/>
      <c r="AH62" s="119"/>
    </row>
    <row r="63" spans="1:34" ht="53.55" hidden="1" customHeight="1" outlineLevel="1" x14ac:dyDescent="0.35">
      <c r="A63" s="1"/>
      <c r="B63" s="5"/>
      <c r="C63" s="24" t="str">
        <f>"Выручка проекта при выходе на целевую загрузку_"&amp;Tech!D7</f>
        <v>Выручка проекта при выходе на целевую загрузку_Производственная инфраструктура</v>
      </c>
      <c r="D63" s="19" t="s">
        <v>245</v>
      </c>
      <c r="E63" s="49"/>
      <c r="F63" s="20"/>
      <c r="G63" s="25"/>
      <c r="H63" s="25"/>
      <c r="I63" s="26"/>
      <c r="J63" s="43"/>
      <c r="N63" s="95" t="str">
        <f>IF(SUM(P63:AH63)&gt;0,Tech!$R$3,Tech!$R$4)</f>
        <v>Не заполнять</v>
      </c>
      <c r="O63" s="17"/>
      <c r="P63" s="119"/>
      <c r="Q63" s="119"/>
      <c r="R63" s="119"/>
      <c r="S63" s="19">
        <f>Tech_M!J$25*S$14</f>
        <v>0</v>
      </c>
      <c r="T63" s="119"/>
      <c r="U63" s="119"/>
      <c r="V63" s="119"/>
      <c r="W63" s="119"/>
      <c r="X63" s="119"/>
      <c r="Y63" s="119"/>
      <c r="Z63" s="119"/>
      <c r="AA63" s="119"/>
      <c r="AB63" s="119"/>
      <c r="AC63" s="119"/>
      <c r="AD63" s="119"/>
      <c r="AE63" s="119"/>
      <c r="AF63" s="119"/>
      <c r="AG63" s="119"/>
      <c r="AH63" s="19">
        <f>Tech_M!Y$25*AH$14</f>
        <v>0</v>
      </c>
    </row>
    <row r="64" spans="1:34" ht="53.55" hidden="1" customHeight="1" outlineLevel="1" x14ac:dyDescent="0.35">
      <c r="A64" s="1"/>
      <c r="B64" s="5"/>
      <c r="C64" s="24" t="str">
        <f>"Выручка проекта при выходе на целевую загрузку_"&amp;Tech!D8</f>
        <v>Выручка проекта при выходе на целевую загрузку_Энергетика</v>
      </c>
      <c r="D64" s="19" t="s">
        <v>245</v>
      </c>
      <c r="E64" s="49"/>
      <c r="F64" s="20"/>
      <c r="G64" s="25"/>
      <c r="H64" s="25"/>
      <c r="I64" s="26"/>
      <c r="J64" s="43"/>
      <c r="N64" s="95" t="str">
        <f>IF(SUM(P64:AH64)&gt;0,Tech!$R$3,Tech!$R$4)</f>
        <v>Не заполнять</v>
      </c>
      <c r="O64" s="17"/>
      <c r="P64" s="119"/>
      <c r="Q64" s="119"/>
      <c r="R64" s="119"/>
      <c r="S64" s="119"/>
      <c r="T64" s="19">
        <f>Tech_M!K$25*T$14</f>
        <v>0</v>
      </c>
      <c r="U64" s="119"/>
      <c r="V64" s="119"/>
      <c r="W64" s="119"/>
      <c r="X64" s="119"/>
      <c r="Y64" s="119"/>
      <c r="Z64" s="119"/>
      <c r="AA64" s="119"/>
      <c r="AB64" s="119"/>
      <c r="AC64" s="119"/>
      <c r="AD64" s="119"/>
      <c r="AE64" s="119"/>
      <c r="AF64" s="119"/>
      <c r="AG64" s="19">
        <f>Tech_M!X$25*AG$14</f>
        <v>0</v>
      </c>
      <c r="AH64" s="119"/>
    </row>
    <row r="65" spans="1:34" ht="53.55" hidden="1" customHeight="1" outlineLevel="1" x14ac:dyDescent="0.35">
      <c r="A65" s="1"/>
      <c r="B65" s="5"/>
      <c r="C65" s="24" t="str">
        <f>"Выручка проекта при выходе на целевую загрузку_"&amp;Tech!D9</f>
        <v>Выручка проекта при выходе на целевую загрузку_Высшее образование / СПО</v>
      </c>
      <c r="D65" s="19" t="s">
        <v>245</v>
      </c>
      <c r="E65" s="49"/>
      <c r="F65" s="20"/>
      <c r="G65" s="25"/>
      <c r="H65" s="25"/>
      <c r="I65" s="26"/>
      <c r="J65" s="43"/>
      <c r="N65" s="95" t="str">
        <f>IF(SUM(P65:AH65)&gt;0,Tech!$R$3,Tech!$R$4)</f>
        <v>Не заполнять</v>
      </c>
      <c r="O65" s="17"/>
      <c r="P65" s="119"/>
      <c r="Q65" s="119"/>
      <c r="R65" s="119"/>
      <c r="S65" s="119"/>
      <c r="T65" s="119"/>
      <c r="U65" s="19">
        <f>Tech_M!L$25*U$14</f>
        <v>0</v>
      </c>
      <c r="V65" s="119"/>
      <c r="W65" s="119"/>
      <c r="X65" s="119"/>
      <c r="Y65" s="119"/>
      <c r="Z65" s="119"/>
      <c r="AA65" s="119"/>
      <c r="AB65" s="119"/>
      <c r="AC65" s="119"/>
      <c r="AD65" s="119"/>
      <c r="AE65" s="119"/>
      <c r="AF65" s="119"/>
      <c r="AG65" s="119"/>
      <c r="AH65" s="119"/>
    </row>
    <row r="66" spans="1:34" ht="53.55" hidden="1" customHeight="1" outlineLevel="1" x14ac:dyDescent="0.35">
      <c r="A66" s="1"/>
      <c r="B66" s="5"/>
      <c r="C66" s="24" t="str">
        <f>"Выручка проекта при выходе на целевую загрузку_"&amp;Tech!D11</f>
        <v>Выручка проекта при выходе на целевую загрузку_Онлайн платформы</v>
      </c>
      <c r="D66" s="19" t="s">
        <v>245</v>
      </c>
      <c r="E66" s="49"/>
      <c r="F66" s="20"/>
      <c r="G66" s="25"/>
      <c r="H66" s="25"/>
      <c r="I66" s="26"/>
      <c r="J66" s="43"/>
      <c r="N66" s="95" t="str">
        <f>IF(SUM(P66:AH66)&gt;0,Tech!$R$3,Tech!$R$4)</f>
        <v>Не заполнять</v>
      </c>
      <c r="O66" s="17"/>
      <c r="P66" s="119"/>
      <c r="Q66" s="119"/>
      <c r="R66" s="119"/>
      <c r="S66" s="119"/>
      <c r="T66" s="119"/>
      <c r="U66" s="119"/>
      <c r="V66" s="119"/>
      <c r="W66" s="19">
        <f>Tech_M!N$25*W$14</f>
        <v>0</v>
      </c>
      <c r="X66" s="119"/>
      <c r="Y66" s="119"/>
      <c r="Z66" s="119"/>
      <c r="AA66" s="119"/>
      <c r="AB66" s="119"/>
      <c r="AC66" s="119"/>
      <c r="AD66" s="119"/>
      <c r="AE66" s="119"/>
      <c r="AF66" s="119"/>
      <c r="AG66" s="119"/>
      <c r="AH66" s="119"/>
    </row>
    <row r="67" spans="1:34" ht="53.55" hidden="1" customHeight="1" outlineLevel="1" x14ac:dyDescent="0.35">
      <c r="A67" s="1"/>
      <c r="B67" s="5"/>
      <c r="C67" s="24" t="str">
        <f>"Выручка проекта при выходе на целевую загрузку_"&amp;Tech!D12</f>
        <v>Выручка проекта при выходе на целевую загрузку_Медицинские учреждения</v>
      </c>
      <c r="D67" s="19" t="s">
        <v>245</v>
      </c>
      <c r="E67" s="49"/>
      <c r="F67" s="20"/>
      <c r="G67" s="25"/>
      <c r="H67" s="25"/>
      <c r="I67" s="26"/>
      <c r="J67" s="43"/>
      <c r="N67" s="95" t="str">
        <f>IF(SUM(P67:AH67)&gt;0,Tech!$R$3,Tech!$R$4)</f>
        <v>Не заполнять</v>
      </c>
      <c r="O67" s="17"/>
      <c r="P67" s="119"/>
      <c r="Q67" s="119"/>
      <c r="R67" s="119"/>
      <c r="S67" s="119"/>
      <c r="T67" s="119"/>
      <c r="U67" s="119"/>
      <c r="V67" s="119"/>
      <c r="W67" s="119"/>
      <c r="X67" s="19">
        <f>Tech_M!O$25*X$14</f>
        <v>0</v>
      </c>
      <c r="Y67" s="119"/>
      <c r="Z67" s="119"/>
      <c r="AA67" s="119"/>
      <c r="AB67" s="119"/>
      <c r="AC67" s="119"/>
      <c r="AD67" s="119"/>
      <c r="AE67" s="119"/>
      <c r="AF67" s="119"/>
      <c r="AG67" s="119"/>
      <c r="AH67" s="119"/>
    </row>
    <row r="68" spans="1:34" ht="53.55" hidden="1" customHeight="1" outlineLevel="1" x14ac:dyDescent="0.35">
      <c r="A68" s="1"/>
      <c r="B68" s="5"/>
      <c r="C68" s="24" t="str">
        <f>"Выручка проекта при выходе на целевую загрузку_"&amp;Tech!D13</f>
        <v>Выручка проекта при выходе на целевую загрузку_Производство медицинских препаратов</v>
      </c>
      <c r="D68" s="19" t="s">
        <v>245</v>
      </c>
      <c r="E68" s="49"/>
      <c r="F68" s="20"/>
      <c r="G68" s="25"/>
      <c r="H68" s="25"/>
      <c r="I68" s="26"/>
      <c r="J68" s="43"/>
      <c r="N68" s="95" t="str">
        <f>IF(SUM(P68:AH68)&gt;0,Tech!$R$3,Tech!$R$4)</f>
        <v>Не заполнять</v>
      </c>
      <c r="O68" s="17"/>
      <c r="P68" s="119"/>
      <c r="Q68" s="119"/>
      <c r="R68" s="119"/>
      <c r="S68" s="119"/>
      <c r="T68" s="119"/>
      <c r="U68" s="119"/>
      <c r="V68" s="119"/>
      <c r="W68" s="119"/>
      <c r="X68" s="119"/>
      <c r="Y68" s="19">
        <f>Tech_M!P$25*Y$14</f>
        <v>0</v>
      </c>
      <c r="Z68" s="119"/>
      <c r="AA68" s="119"/>
      <c r="AB68" s="119"/>
      <c r="AC68" s="119"/>
      <c r="AD68" s="119"/>
      <c r="AE68" s="119"/>
      <c r="AF68" s="119"/>
      <c r="AG68" s="119"/>
      <c r="AH68" s="119"/>
    </row>
    <row r="69" spans="1:34" ht="53.55" hidden="1" customHeight="1" outlineLevel="1" x14ac:dyDescent="0.35">
      <c r="A69" s="1"/>
      <c r="B69" s="5"/>
      <c r="C69" s="24" t="str">
        <f>"Выручка проекта при выходе на целевую загрузку_"&amp;Tech!D14</f>
        <v>Выручка проекта при выходе на целевую загрузку_Производство медицинского оборудования</v>
      </c>
      <c r="D69" s="19" t="s">
        <v>245</v>
      </c>
      <c r="E69" s="49"/>
      <c r="F69" s="20"/>
      <c r="G69" s="25"/>
      <c r="H69" s="25"/>
      <c r="I69" s="26"/>
      <c r="J69" s="43"/>
      <c r="N69" s="95" t="str">
        <f>IF(SUM(P69:AH69)&gt;0,Tech!$R$3,Tech!$R$4)</f>
        <v>Не заполнять</v>
      </c>
      <c r="O69" s="17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9">
        <f>Tech_M!Q$25*Z$14</f>
        <v>0</v>
      </c>
      <c r="AA69" s="119"/>
      <c r="AB69" s="119"/>
      <c r="AC69" s="119"/>
      <c r="AD69" s="119"/>
      <c r="AE69" s="119"/>
      <c r="AF69" s="119"/>
      <c r="AG69" s="119"/>
      <c r="AH69" s="119"/>
    </row>
    <row r="70" spans="1:34" ht="53.55" hidden="1" customHeight="1" outlineLevel="1" x14ac:dyDescent="0.35">
      <c r="A70" s="1"/>
      <c r="B70" s="5"/>
      <c r="C70" s="24" t="str">
        <f>"Выручка проекта при выходе на целевую загрузку_"&amp;Tech!D15</f>
        <v>Выручка проекта при выходе на целевую загрузку_Жилищное строительство</v>
      </c>
      <c r="D70" s="19" t="s">
        <v>245</v>
      </c>
      <c r="E70" s="49"/>
      <c r="F70" s="20"/>
      <c r="G70" s="25"/>
      <c r="H70" s="25"/>
      <c r="I70" s="26"/>
      <c r="J70" s="43"/>
      <c r="N70" s="95" t="str">
        <f>IF(SUM(P70:AH70)&gt;0,Tech!$R$3,Tech!$R$4)</f>
        <v>Не заполнять</v>
      </c>
      <c r="O70" s="17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  <c r="AA70" s="19">
        <f>Tech_M!R$25*AA$14</f>
        <v>0</v>
      </c>
      <c r="AB70" s="119"/>
      <c r="AC70" s="119"/>
      <c r="AD70" s="119"/>
      <c r="AE70" s="119"/>
      <c r="AF70" s="119"/>
      <c r="AG70" s="119"/>
      <c r="AH70" s="119"/>
    </row>
    <row r="71" spans="1:34" ht="53.55" hidden="1" customHeight="1" outlineLevel="1" x14ac:dyDescent="0.35">
      <c r="A71" s="1"/>
      <c r="B71" s="5"/>
      <c r="C71" s="24" t="str">
        <f>"Выручка проекта при выходе на целевую загрузку_"&amp;Tech!D16</f>
        <v>Выручка проекта при выходе на целевую загрузку_Транспортная инфраструктура</v>
      </c>
      <c r="D71" s="19" t="s">
        <v>245</v>
      </c>
      <c r="E71" s="49"/>
      <c r="F71" s="20"/>
      <c r="G71" s="25"/>
      <c r="H71" s="25"/>
      <c r="I71" s="26"/>
      <c r="J71" s="43"/>
      <c r="N71" s="95" t="str">
        <f>IF(SUM(P71:AH71)&gt;0,Tech!$R$3,Tech!$R$4)</f>
        <v>Не заполнять</v>
      </c>
      <c r="O71" s="17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9">
        <f>Tech_M!S$25*AB$14</f>
        <v>0</v>
      </c>
      <c r="AC71" s="119"/>
      <c r="AD71" s="119"/>
      <c r="AE71" s="119"/>
      <c r="AF71" s="119"/>
      <c r="AG71" s="119"/>
      <c r="AH71" s="119"/>
    </row>
    <row r="72" spans="1:34" ht="53.55" hidden="1" customHeight="1" outlineLevel="1" x14ac:dyDescent="0.35">
      <c r="A72" s="1"/>
      <c r="B72" s="5"/>
      <c r="C72" s="24" t="str">
        <f>"Выручка проекта при выходе на целевую загрузку_"&amp;Tech!D17</f>
        <v>Выручка проекта при выходе на целевую загрузку_Жилищно-коммунальная инфраструктура</v>
      </c>
      <c r="D72" s="19" t="s">
        <v>245</v>
      </c>
      <c r="E72" s="49"/>
      <c r="F72" s="20"/>
      <c r="G72" s="25"/>
      <c r="H72" s="25"/>
      <c r="I72" s="26"/>
      <c r="J72" s="43"/>
      <c r="N72" s="95" t="str">
        <f>IF(SUM(P72:AH72)&gt;0,Tech!$R$3,Tech!$R$4)</f>
        <v>Не заполнять</v>
      </c>
      <c r="O72" s="17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  <c r="AA72" s="119"/>
      <c r="AB72" s="119"/>
      <c r="AC72" s="19">
        <f>Tech_M!T$25*AC$14</f>
        <v>0</v>
      </c>
      <c r="AD72" s="119"/>
      <c r="AE72" s="119"/>
      <c r="AF72" s="119"/>
      <c r="AG72" s="119"/>
      <c r="AH72" s="119"/>
    </row>
    <row r="73" spans="1:34" ht="53.55" hidden="1" customHeight="1" outlineLevel="1" x14ac:dyDescent="0.35">
      <c r="A73" s="1"/>
      <c r="B73" s="5"/>
      <c r="C73" s="24" t="str">
        <f>"Выручка проекта при выходе на целевую загрузку_"&amp;Tech!D18</f>
        <v>Выручка проекта при выходе на целевую загрузку_Сохранение исторического облика</v>
      </c>
      <c r="D73" s="19" t="s">
        <v>245</v>
      </c>
      <c r="E73" s="49"/>
      <c r="F73" s="20"/>
      <c r="G73" s="25"/>
      <c r="H73" s="25"/>
      <c r="I73" s="26"/>
      <c r="J73" s="43"/>
      <c r="N73" s="95" t="str">
        <f>IF(SUM(P73:AH73)&gt;0,Tech!$R$3,Tech!$R$4)</f>
        <v>Не заполнять</v>
      </c>
      <c r="O73" s="17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  <c r="AC73" s="119"/>
      <c r="AD73" s="19">
        <f>Tech_M!U$25*AD$14</f>
        <v>0</v>
      </c>
      <c r="AE73" s="119"/>
      <c r="AF73" s="119"/>
      <c r="AG73" s="119"/>
      <c r="AH73" s="119"/>
    </row>
    <row r="74" spans="1:34" ht="35.549999999999997" customHeight="1" collapsed="1" x14ac:dyDescent="0.35">
      <c r="A74" s="1"/>
      <c r="B74" s="5"/>
      <c r="C74" s="24" t="s">
        <v>412</v>
      </c>
      <c r="D74" s="19" t="s">
        <v>413</v>
      </c>
      <c r="E74" s="52"/>
      <c r="F74" s="23"/>
      <c r="G74" s="25" t="s">
        <v>414</v>
      </c>
      <c r="H74" s="104" t="s">
        <v>415</v>
      </c>
      <c r="I74" s="26"/>
      <c r="J74" s="43"/>
      <c r="N74" s="95" t="str">
        <f>IF(SUM(P74:AH74)&gt;0,Tech!$R$3,Tech!$R$4)</f>
        <v>Заполнить</v>
      </c>
      <c r="O74" s="17"/>
      <c r="P74" s="102">
        <v>1</v>
      </c>
      <c r="Q74" s="102">
        <v>1</v>
      </c>
      <c r="R74" s="102">
        <v>1</v>
      </c>
      <c r="S74" s="102">
        <v>1</v>
      </c>
      <c r="T74" s="102">
        <v>1</v>
      </c>
      <c r="U74" s="102">
        <v>1</v>
      </c>
      <c r="V74" s="102">
        <v>1</v>
      </c>
      <c r="W74" s="102">
        <v>1</v>
      </c>
      <c r="X74" s="102">
        <v>1</v>
      </c>
      <c r="Y74" s="102">
        <v>1</v>
      </c>
      <c r="Z74" s="102">
        <v>1</v>
      </c>
      <c r="AA74" s="102">
        <v>1</v>
      </c>
      <c r="AB74" s="102">
        <v>1</v>
      </c>
      <c r="AC74" s="102">
        <v>1</v>
      </c>
      <c r="AD74" s="102">
        <v>1</v>
      </c>
      <c r="AE74" s="102">
        <v>1</v>
      </c>
      <c r="AF74" s="102">
        <v>1</v>
      </c>
      <c r="AG74" s="102">
        <v>1</v>
      </c>
      <c r="AH74" s="102">
        <v>1</v>
      </c>
    </row>
    <row r="75" spans="1:34" ht="36" hidden="1" outlineLevel="3" x14ac:dyDescent="0.35">
      <c r="A75" s="1"/>
      <c r="B75" s="5"/>
      <c r="C75" s="24" t="s">
        <v>494</v>
      </c>
      <c r="D75" s="19" t="s">
        <v>16</v>
      </c>
      <c r="E75" s="49"/>
      <c r="F75" s="20"/>
      <c r="G75" s="25" t="s">
        <v>4</v>
      </c>
      <c r="H75" s="25" t="s">
        <v>4</v>
      </c>
      <c r="I75" s="26"/>
      <c r="J75" s="43"/>
      <c r="N75" s="95" t="str">
        <f>IF(SUM(P75:AH75)&gt;0,Tech!$R$3,Tech!$R$4)</f>
        <v>Не заполнять</v>
      </c>
      <c r="O75" s="17"/>
      <c r="P75" s="19">
        <f>Tech_M!G$26*P$14</f>
        <v>0</v>
      </c>
      <c r="Q75" s="119"/>
      <c r="R75" s="119"/>
      <c r="S75" s="119"/>
      <c r="T75" s="119"/>
      <c r="U75" s="119"/>
      <c r="V75" s="119"/>
      <c r="W75" s="119"/>
      <c r="X75" s="119"/>
      <c r="Y75" s="119"/>
      <c r="Z75" s="119"/>
      <c r="AA75" s="119"/>
      <c r="AB75" s="119"/>
      <c r="AC75" s="119"/>
      <c r="AD75" s="119"/>
      <c r="AE75" s="119"/>
      <c r="AF75" s="119"/>
      <c r="AG75" s="119"/>
      <c r="AH75" s="119"/>
    </row>
    <row r="76" spans="1:34" ht="20.399999999999999" hidden="1" outlineLevel="1" x14ac:dyDescent="0.35">
      <c r="A76" s="1"/>
      <c r="B76" s="5"/>
      <c r="C76" s="24" t="s">
        <v>529</v>
      </c>
      <c r="D76" s="19" t="s">
        <v>16</v>
      </c>
      <c r="E76" s="49"/>
      <c r="F76" s="20"/>
      <c r="G76" s="25" t="s">
        <v>4</v>
      </c>
      <c r="H76" s="25" t="s">
        <v>4</v>
      </c>
      <c r="I76" s="26"/>
      <c r="J76" s="43"/>
      <c r="N76" s="95" t="str">
        <f>IF(SUM(P76:AH76)&gt;0,Tech!$R$3,Tech!$R$4)</f>
        <v>Не заполнять</v>
      </c>
      <c r="O76" s="17"/>
      <c r="P76" s="119"/>
      <c r="Q76" s="119"/>
      <c r="R76" s="119"/>
      <c r="S76" s="119"/>
      <c r="T76" s="119"/>
      <c r="U76" s="19">
        <f>Tech_M!L$26*U$14</f>
        <v>0</v>
      </c>
      <c r="V76" s="119"/>
      <c r="W76" s="119"/>
      <c r="X76" s="119"/>
      <c r="Y76" s="119"/>
      <c r="Z76" s="119"/>
      <c r="AA76" s="119"/>
      <c r="AB76" s="119"/>
      <c r="AC76" s="119"/>
      <c r="AD76" s="119"/>
      <c r="AE76" s="119"/>
      <c r="AF76" s="119"/>
      <c r="AG76" s="119"/>
      <c r="AH76" s="119"/>
    </row>
    <row r="77" spans="1:34" ht="20.399999999999999" hidden="1" outlineLevel="1" x14ac:dyDescent="0.35">
      <c r="A77" s="1"/>
      <c r="B77" s="5"/>
      <c r="C77" s="24" t="s">
        <v>530</v>
      </c>
      <c r="D77" s="19" t="s">
        <v>16</v>
      </c>
      <c r="E77" s="49"/>
      <c r="F77" s="20"/>
      <c r="G77" s="25" t="s">
        <v>4</v>
      </c>
      <c r="H77" s="25" t="s">
        <v>4</v>
      </c>
      <c r="I77" s="26"/>
      <c r="J77" s="43"/>
      <c r="N77" s="95" t="str">
        <f>IF(SUM(P77:AH77)&gt;0,Tech!$R$3,Tech!$R$4)</f>
        <v>Не заполнять</v>
      </c>
      <c r="O77" s="17"/>
      <c r="P77" s="119"/>
      <c r="Q77" s="119"/>
      <c r="R77" s="119"/>
      <c r="S77" s="119"/>
      <c r="T77" s="119"/>
      <c r="U77" s="119"/>
      <c r="V77" s="19">
        <f>Tech_M!M$26*V$14</f>
        <v>0</v>
      </c>
      <c r="W77" s="119"/>
      <c r="X77" s="119"/>
      <c r="Y77" s="119"/>
      <c r="Z77" s="119"/>
      <c r="AA77" s="119"/>
      <c r="AB77" s="119"/>
      <c r="AC77" s="119"/>
      <c r="AD77" s="119"/>
      <c r="AE77" s="119"/>
      <c r="AF77" s="119"/>
      <c r="AG77" s="119"/>
      <c r="AH77" s="119"/>
    </row>
    <row r="78" spans="1:34" ht="36" hidden="1" outlineLevel="1" x14ac:dyDescent="0.35">
      <c r="A78" s="1"/>
      <c r="B78" s="5"/>
      <c r="C78" s="24" t="s">
        <v>531</v>
      </c>
      <c r="D78" s="19" t="s">
        <v>16</v>
      </c>
      <c r="E78" s="49"/>
      <c r="F78" s="20"/>
      <c r="G78" s="25" t="s">
        <v>4</v>
      </c>
      <c r="H78" s="25" t="s">
        <v>4</v>
      </c>
      <c r="I78" s="26"/>
      <c r="J78" s="43"/>
      <c r="N78" s="95" t="str">
        <f>IF(SUM(P78:AH78)&gt;0,Tech!$R$3,Tech!$R$4)</f>
        <v>Не заполнять</v>
      </c>
      <c r="O78" s="17"/>
      <c r="P78" s="119"/>
      <c r="Q78" s="119"/>
      <c r="R78" s="119"/>
      <c r="S78" s="119"/>
      <c r="T78" s="119"/>
      <c r="U78" s="119"/>
      <c r="V78" s="119"/>
      <c r="W78" s="19">
        <f>Tech_M!N$26*W$14</f>
        <v>0</v>
      </c>
      <c r="X78" s="119"/>
      <c r="Y78" s="119"/>
      <c r="Z78" s="119"/>
      <c r="AA78" s="119"/>
      <c r="AB78" s="119"/>
      <c r="AC78" s="119"/>
      <c r="AD78" s="119"/>
      <c r="AE78" s="119"/>
      <c r="AF78" s="119"/>
      <c r="AG78" s="119"/>
      <c r="AH78" s="119"/>
    </row>
    <row r="79" spans="1:34" ht="36" hidden="1" outlineLevel="1" x14ac:dyDescent="0.35">
      <c r="A79" s="1"/>
      <c r="B79" s="5"/>
      <c r="C79" s="24" t="s">
        <v>508</v>
      </c>
      <c r="D79" s="19" t="s">
        <v>16</v>
      </c>
      <c r="E79" s="49"/>
      <c r="F79" s="20"/>
      <c r="G79" s="25"/>
      <c r="H79" s="25"/>
      <c r="I79" s="26"/>
      <c r="J79" s="43"/>
      <c r="N79" s="95" t="str">
        <f>IF(SUM(P79:AH79)&gt;0,Tech!$R$3,Tech!$R$4)</f>
        <v>Не заполнять</v>
      </c>
      <c r="O79" s="17"/>
      <c r="P79" s="119"/>
      <c r="Q79" s="119"/>
      <c r="R79" s="119"/>
      <c r="S79" s="119"/>
      <c r="T79" s="119"/>
      <c r="U79" s="119"/>
      <c r="V79" s="119"/>
      <c r="W79" s="119"/>
      <c r="X79" s="19">
        <f>Tech_M!O$26*X$14</f>
        <v>0</v>
      </c>
      <c r="Y79" s="119"/>
      <c r="Z79" s="119"/>
      <c r="AA79" s="119"/>
      <c r="AB79" s="119"/>
      <c r="AC79" s="119"/>
      <c r="AD79" s="119"/>
      <c r="AE79" s="119"/>
      <c r="AF79" s="119"/>
      <c r="AG79" s="119"/>
      <c r="AH79" s="119"/>
    </row>
    <row r="80" spans="1:34" ht="54" hidden="1" collapsed="1" x14ac:dyDescent="0.35">
      <c r="A80" s="1"/>
      <c r="B80" s="5"/>
      <c r="C80" s="24" t="s">
        <v>501</v>
      </c>
      <c r="D80" s="19" t="s">
        <v>13</v>
      </c>
      <c r="E80" s="49"/>
      <c r="F80" s="20"/>
      <c r="G80" s="25" t="s">
        <v>268</v>
      </c>
      <c r="H80" s="25" t="s">
        <v>4</v>
      </c>
      <c r="I80" s="26"/>
      <c r="J80" s="43"/>
      <c r="N80" s="95" t="str">
        <f>IF(SUM(P80:AH80)&gt;0,Tech!$R$3,Tech!$R$4)</f>
        <v>Не заполнять</v>
      </c>
      <c r="O80" s="17"/>
      <c r="P80" s="19">
        <f>Tech_M!G18*P$14</f>
        <v>0</v>
      </c>
      <c r="Q80" s="19">
        <f>Tech_M!H18*Q$14</f>
        <v>0</v>
      </c>
      <c r="R80" s="19">
        <f>Tech_M!I18*R$14</f>
        <v>0</v>
      </c>
      <c r="S80" s="19">
        <f>Tech_M!J18*S$14</f>
        <v>0</v>
      </c>
      <c r="T80" s="19">
        <f>Tech_M!K18*T$14</f>
        <v>0</v>
      </c>
      <c r="U80" s="19">
        <f>Tech_M!L18*U$14</f>
        <v>0</v>
      </c>
      <c r="V80" s="19">
        <f>Tech_M!M18*V$14</f>
        <v>0</v>
      </c>
      <c r="W80" s="19">
        <f>Tech_M!N18*W$14</f>
        <v>0</v>
      </c>
      <c r="X80" s="19">
        <f>Tech_M!O18*X$14</f>
        <v>0</v>
      </c>
      <c r="Y80" s="19">
        <f>Tech_M!P18*Y$14</f>
        <v>0</v>
      </c>
      <c r="Z80" s="19">
        <f>Tech_M!Q18*Z$14</f>
        <v>0</v>
      </c>
      <c r="AA80" s="19">
        <f>Tech_M!R18*AA$14</f>
        <v>0</v>
      </c>
      <c r="AB80" s="19">
        <f>Tech_M!S18*AB$14</f>
        <v>0</v>
      </c>
      <c r="AC80" s="19">
        <f>Tech_M!T18*AC$14</f>
        <v>0</v>
      </c>
      <c r="AD80" s="19">
        <f>Tech_M!U18*AD$14</f>
        <v>0</v>
      </c>
      <c r="AE80" s="19">
        <f>Tech_M!V18*AE$14</f>
        <v>0</v>
      </c>
      <c r="AF80" s="19">
        <f>Tech_M!W18*AF$14</f>
        <v>0</v>
      </c>
      <c r="AG80" s="19">
        <f>Tech_M!X18*AG$14</f>
        <v>0</v>
      </c>
      <c r="AH80" s="19">
        <f>Tech_M!Y18*AH$14</f>
        <v>0</v>
      </c>
    </row>
    <row r="81" spans="1:34" ht="54" hidden="1" x14ac:dyDescent="0.35">
      <c r="A81" s="1"/>
      <c r="B81" s="5"/>
      <c r="C81" s="51" t="s">
        <v>516</v>
      </c>
      <c r="D81" s="19" t="s">
        <v>267</v>
      </c>
      <c r="E81" s="49"/>
      <c r="F81" s="20"/>
      <c r="G81" s="25" t="s">
        <v>269</v>
      </c>
      <c r="H81" s="25" t="s">
        <v>4</v>
      </c>
      <c r="I81" s="26"/>
      <c r="J81" s="43"/>
      <c r="N81" s="95" t="str">
        <f>IF(SUM(P81:AH81)&gt;0,Tech!$R$3,Tech!$R$4)</f>
        <v>Не заполнять</v>
      </c>
      <c r="O81" s="17"/>
      <c r="P81" s="19">
        <f>Tech_M!G19*P$14</f>
        <v>0</v>
      </c>
      <c r="Q81" s="19">
        <f>Tech_M!H19*Q$14</f>
        <v>0</v>
      </c>
      <c r="R81" s="19">
        <f>Tech_M!I19*R$14</f>
        <v>0</v>
      </c>
      <c r="S81" s="19">
        <f>Tech_M!J19*S$14</f>
        <v>0</v>
      </c>
      <c r="T81" s="19">
        <f>Tech_M!K19*T$14</f>
        <v>0</v>
      </c>
      <c r="U81" s="19">
        <f>Tech_M!L19*U$14</f>
        <v>0</v>
      </c>
      <c r="V81" s="19">
        <f>Tech_M!M19*V$14</f>
        <v>0</v>
      </c>
      <c r="W81" s="19">
        <f>Tech_M!N19*W$14</f>
        <v>0</v>
      </c>
      <c r="X81" s="19">
        <f>Tech_M!O19*X$14</f>
        <v>0</v>
      </c>
      <c r="Y81" s="19">
        <f>Tech_M!P19*Y$14</f>
        <v>0</v>
      </c>
      <c r="Z81" s="19">
        <f>Tech_M!Q19*Z$14</f>
        <v>0</v>
      </c>
      <c r="AA81" s="19">
        <f>Tech_M!R19*AA$14</f>
        <v>0</v>
      </c>
      <c r="AB81" s="19">
        <f>Tech_M!S19*AB$14</f>
        <v>0</v>
      </c>
      <c r="AC81" s="19">
        <f>Tech_M!T19*AC$14</f>
        <v>0</v>
      </c>
      <c r="AD81" s="19">
        <f>Tech_M!U19*AD$14</f>
        <v>0</v>
      </c>
      <c r="AE81" s="19">
        <f>Tech_M!V19*AE$14</f>
        <v>0</v>
      </c>
      <c r="AF81" s="19">
        <f>Tech_M!W19*AF$14</f>
        <v>0</v>
      </c>
      <c r="AG81" s="19">
        <f>Tech_M!X19*AG$14</f>
        <v>0</v>
      </c>
      <c r="AH81" s="19">
        <f>Tech_M!Y19*AH$14</f>
        <v>0</v>
      </c>
    </row>
    <row r="82" spans="1:34" ht="36" hidden="1" outlineLevel="1" x14ac:dyDescent="0.35">
      <c r="A82" s="1"/>
      <c r="B82" s="5"/>
      <c r="C82" s="21" t="s">
        <v>296</v>
      </c>
      <c r="D82" s="19" t="s">
        <v>267</v>
      </c>
      <c r="E82" s="49"/>
      <c r="F82" s="20"/>
      <c r="G82" s="25" t="s">
        <v>4</v>
      </c>
      <c r="H82" s="25" t="s">
        <v>4</v>
      </c>
      <c r="I82" s="26"/>
      <c r="J82" s="43"/>
      <c r="N82" s="95" t="str">
        <f>IF(SUM(P82:AH82)&gt;0,Tech!$R$3,Tech!$R$4)</f>
        <v>Не заполнять</v>
      </c>
      <c r="O82" s="17"/>
      <c r="P82" s="19">
        <f>Tech_M!G20*P$14</f>
        <v>0</v>
      </c>
      <c r="Q82" s="19">
        <f>Tech_M!H20*Q$14</f>
        <v>0</v>
      </c>
      <c r="R82" s="19">
        <f>Tech_M!I20*R$14</f>
        <v>0</v>
      </c>
      <c r="S82" s="19">
        <f>Tech_M!J20*S$14</f>
        <v>0</v>
      </c>
      <c r="T82" s="19">
        <f>Tech_M!K20*T$14</f>
        <v>0</v>
      </c>
      <c r="U82" s="19">
        <f>Tech_M!L20*U$14</f>
        <v>0</v>
      </c>
      <c r="V82" s="19">
        <f>Tech_M!M20*V$14</f>
        <v>0</v>
      </c>
      <c r="W82" s="19">
        <f>Tech_M!N20*W$14</f>
        <v>0</v>
      </c>
      <c r="X82" s="19">
        <f>Tech_M!O20*X$14</f>
        <v>0</v>
      </c>
      <c r="Y82" s="19">
        <f>Tech_M!P20*Y$14</f>
        <v>0</v>
      </c>
      <c r="Z82" s="19">
        <f>Tech_M!Q20*Z$14</f>
        <v>0</v>
      </c>
      <c r="AA82" s="19">
        <f>Tech_M!R20*AA$14</f>
        <v>0</v>
      </c>
      <c r="AB82" s="19">
        <f>Tech_M!S20*AB$14</f>
        <v>0</v>
      </c>
      <c r="AC82" s="19">
        <f>Tech_M!T20*AC$14</f>
        <v>0</v>
      </c>
      <c r="AD82" s="19">
        <f>Tech_M!U20*AD$14</f>
        <v>0</v>
      </c>
      <c r="AE82" s="19">
        <f>Tech_M!V20*AE$14</f>
        <v>0</v>
      </c>
      <c r="AF82" s="19">
        <f>Tech_M!W20*AF$14</f>
        <v>0</v>
      </c>
      <c r="AG82" s="19">
        <f>Tech_M!X20*AG$14</f>
        <v>0</v>
      </c>
      <c r="AH82" s="19">
        <f>Tech_M!Y20*AH$14</f>
        <v>0</v>
      </c>
    </row>
    <row r="83" spans="1:34" ht="35.549999999999997" hidden="1" customHeight="1" collapsed="1" x14ac:dyDescent="0.35">
      <c r="A83" s="1"/>
      <c r="B83" s="5"/>
      <c r="C83" s="21" t="s">
        <v>480</v>
      </c>
      <c r="D83" s="19" t="s">
        <v>12</v>
      </c>
      <c r="E83" s="49"/>
      <c r="F83" s="20"/>
      <c r="G83" s="25" t="s">
        <v>4</v>
      </c>
      <c r="H83" s="25" t="s">
        <v>4</v>
      </c>
      <c r="I83" s="26"/>
      <c r="J83" s="43"/>
      <c r="N83" s="95" t="str">
        <f>IF(SUM(P83:AH83)&gt;0,Tech!$R$3,Tech!$R$4)</f>
        <v>Не заполнять</v>
      </c>
      <c r="O83" s="17"/>
      <c r="P83" s="19">
        <f>Tech_M!G21*P$14</f>
        <v>0</v>
      </c>
      <c r="Q83" s="19">
        <f>Tech_M!H21*Q$14</f>
        <v>0</v>
      </c>
      <c r="R83" s="19">
        <f>Tech_M!I21*R$14</f>
        <v>0</v>
      </c>
      <c r="S83" s="19">
        <f>Tech_M!J21*S$14</f>
        <v>0</v>
      </c>
      <c r="T83" s="19">
        <f>Tech_M!K21*T$14</f>
        <v>0</v>
      </c>
      <c r="U83" s="19">
        <f>Tech_M!L21*U$14</f>
        <v>0</v>
      </c>
      <c r="V83" s="19">
        <f>Tech_M!M21*V$14</f>
        <v>0</v>
      </c>
      <c r="W83" s="19">
        <f>Tech_M!N21*W$14</f>
        <v>0</v>
      </c>
      <c r="X83" s="19">
        <f>Tech_M!O21*X$14</f>
        <v>0</v>
      </c>
      <c r="Y83" s="19">
        <f>Tech_M!P21*Y$14</f>
        <v>0</v>
      </c>
      <c r="Z83" s="19">
        <f>Tech_M!Q21*Z$14</f>
        <v>0</v>
      </c>
      <c r="AA83" s="19">
        <f>Tech_M!R21*AA$14</f>
        <v>0</v>
      </c>
      <c r="AB83" s="19">
        <f>Tech_M!S21*AB$14</f>
        <v>0</v>
      </c>
      <c r="AC83" s="19">
        <f>Tech_M!T21*AC$14</f>
        <v>0</v>
      </c>
      <c r="AD83" s="19">
        <f>Tech_M!U21*AD$14</f>
        <v>0</v>
      </c>
      <c r="AE83" s="19">
        <f>Tech_M!V21*AE$14</f>
        <v>0</v>
      </c>
      <c r="AF83" s="19">
        <f>Tech_M!W21*AF$14</f>
        <v>0</v>
      </c>
      <c r="AG83" s="19">
        <f>Tech_M!X21*AG$14</f>
        <v>0</v>
      </c>
      <c r="AH83" s="19">
        <f>Tech_M!Y21*AH$14</f>
        <v>0</v>
      </c>
    </row>
    <row r="84" spans="1:34" ht="33.6" hidden="1" customHeight="1" x14ac:dyDescent="0.35">
      <c r="A84" s="1"/>
      <c r="B84" s="5"/>
      <c r="C84" s="21" t="s">
        <v>481</v>
      </c>
      <c r="D84" s="19" t="s">
        <v>241</v>
      </c>
      <c r="E84" s="49"/>
      <c r="F84" s="20"/>
      <c r="G84" s="25" t="s">
        <v>4</v>
      </c>
      <c r="H84" s="25" t="s">
        <v>4</v>
      </c>
      <c r="I84" s="26"/>
      <c r="J84" s="43"/>
      <c r="N84" s="95" t="str">
        <f>IF(SUM(P84:AH84)&gt;0,Tech!$R$3,Tech!$R$4)</f>
        <v>Не заполнять</v>
      </c>
      <c r="O84" s="17"/>
      <c r="P84" s="19">
        <f>Tech_M!G22*P$14</f>
        <v>0</v>
      </c>
      <c r="Q84" s="19">
        <f>Tech_M!H22*Q$14</f>
        <v>0</v>
      </c>
      <c r="R84" s="19">
        <f>Tech_M!I22*R$14</f>
        <v>0</v>
      </c>
      <c r="S84" s="19">
        <f>Tech_M!J22*S$14</f>
        <v>0</v>
      </c>
      <c r="T84" s="19">
        <f>Tech_M!K22*T$14</f>
        <v>0</v>
      </c>
      <c r="U84" s="19">
        <f>Tech_M!L22*U$14</f>
        <v>0</v>
      </c>
      <c r="V84" s="19">
        <f>Tech_M!M22*V$14</f>
        <v>0</v>
      </c>
      <c r="W84" s="19">
        <f>Tech_M!N22*W$14</f>
        <v>0</v>
      </c>
      <c r="X84" s="19">
        <f>Tech_M!O22*X$14</f>
        <v>0</v>
      </c>
      <c r="Y84" s="19">
        <f>Tech_M!P22*Y$14</f>
        <v>0</v>
      </c>
      <c r="Z84" s="19">
        <f>Tech_M!Q22*Z$14</f>
        <v>0</v>
      </c>
      <c r="AA84" s="19">
        <f>Tech_M!R22*AA$14</f>
        <v>0</v>
      </c>
      <c r="AB84" s="19">
        <f>Tech_M!S22*AB$14</f>
        <v>0</v>
      </c>
      <c r="AC84" s="19">
        <f>Tech_M!T22*AC$14</f>
        <v>0</v>
      </c>
      <c r="AD84" s="19">
        <f>Tech_M!U22*AD$14</f>
        <v>0</v>
      </c>
      <c r="AE84" s="19">
        <f>Tech_M!V22*AE$14</f>
        <v>0</v>
      </c>
      <c r="AF84" s="19">
        <f>Tech_M!W22*AF$14</f>
        <v>0</v>
      </c>
      <c r="AG84" s="19">
        <f>Tech_M!X22*AG$14</f>
        <v>0</v>
      </c>
      <c r="AH84" s="19">
        <f>Tech_M!Y22*AH$14</f>
        <v>0</v>
      </c>
    </row>
    <row r="85" spans="1:34" ht="36" hidden="1" outlineLevel="3" x14ac:dyDescent="0.35">
      <c r="A85" s="1"/>
      <c r="B85" s="5"/>
      <c r="C85" s="24" t="s">
        <v>479</v>
      </c>
      <c r="D85" s="29" t="s">
        <v>274</v>
      </c>
      <c r="E85" s="50"/>
      <c r="F85" s="28"/>
      <c r="G85" s="25" t="s">
        <v>4</v>
      </c>
      <c r="H85" s="25" t="s">
        <v>4</v>
      </c>
      <c r="I85" s="26"/>
      <c r="J85" s="43"/>
      <c r="N85" s="95" t="str">
        <f>IF(SUM(P85:AH85)&gt;0,Tech!$R$3,Tech!$R$4)</f>
        <v>Не заполнять</v>
      </c>
      <c r="O85" s="17"/>
      <c r="P85" s="19">
        <f>Tech_M!G23*P$14</f>
        <v>0</v>
      </c>
      <c r="Q85" s="19">
        <f>Tech_M!H23*Q$14</f>
        <v>0</v>
      </c>
      <c r="R85" s="19">
        <f>Tech_M!I23*R$14</f>
        <v>0</v>
      </c>
      <c r="S85" s="19">
        <f>Tech_M!J23*S$14</f>
        <v>0</v>
      </c>
      <c r="T85" s="19">
        <f>Tech_M!K23*T$14</f>
        <v>0</v>
      </c>
      <c r="U85" s="19">
        <f>Tech_M!L23*U$14</f>
        <v>0</v>
      </c>
      <c r="V85" s="19">
        <f>Tech_M!M23*V$14</f>
        <v>0</v>
      </c>
      <c r="W85" s="19">
        <f>Tech_M!N23*W$14</f>
        <v>0</v>
      </c>
      <c r="X85" s="19">
        <f>Tech_M!O23*X$14</f>
        <v>0</v>
      </c>
      <c r="Y85" s="19">
        <f>Tech_M!P23*Y$14</f>
        <v>0</v>
      </c>
      <c r="Z85" s="19">
        <f>Tech_M!Q23*Z$14</f>
        <v>0</v>
      </c>
      <c r="AA85" s="19">
        <f>Tech_M!R23*AA$14</f>
        <v>0</v>
      </c>
      <c r="AB85" s="19">
        <f>Tech_M!S23*AB$14</f>
        <v>0</v>
      </c>
      <c r="AC85" s="19">
        <f>Tech_M!T23*AC$14</f>
        <v>0</v>
      </c>
      <c r="AD85" s="19">
        <f>Tech_M!U23*AD$14</f>
        <v>0</v>
      </c>
      <c r="AE85" s="19">
        <f>Tech_M!V23*AE$14</f>
        <v>0</v>
      </c>
      <c r="AF85" s="19">
        <f>Tech_M!W23*AF$14</f>
        <v>0</v>
      </c>
      <c r="AG85" s="19">
        <f>Tech_M!X23*AG$14</f>
        <v>0</v>
      </c>
      <c r="AH85" s="19">
        <f>Tech_M!Y23*AH$14</f>
        <v>0</v>
      </c>
    </row>
    <row r="86" spans="1:34" ht="252" collapsed="1" x14ac:dyDescent="0.35">
      <c r="A86" s="1"/>
      <c r="B86" s="5"/>
      <c r="C86" s="24" t="s">
        <v>416</v>
      </c>
      <c r="D86" s="19" t="s">
        <v>6</v>
      </c>
      <c r="E86" s="26"/>
      <c r="F86" s="20"/>
      <c r="G86" s="103" t="s">
        <v>477</v>
      </c>
      <c r="H86" s="25"/>
      <c r="I86" s="26"/>
      <c r="J86" s="43"/>
      <c r="N86" s="95" t="str">
        <f>IF(SUM(P86:AH86)&gt;0,Tech!$R$3,Tech!$R$4)</f>
        <v>Заполнить</v>
      </c>
      <c r="O86" s="17"/>
      <c r="P86" s="102">
        <v>1</v>
      </c>
      <c r="Q86" s="102">
        <v>1</v>
      </c>
      <c r="R86" s="102">
        <v>1</v>
      </c>
      <c r="S86" s="102">
        <v>1</v>
      </c>
      <c r="T86" s="102">
        <v>1</v>
      </c>
      <c r="U86" s="102">
        <v>1</v>
      </c>
      <c r="V86" s="102">
        <v>1</v>
      </c>
      <c r="W86" s="102">
        <v>1</v>
      </c>
      <c r="X86" s="102">
        <v>1</v>
      </c>
      <c r="Y86" s="102">
        <v>1</v>
      </c>
      <c r="Z86" s="102">
        <v>1</v>
      </c>
      <c r="AA86" s="102">
        <v>1</v>
      </c>
      <c r="AB86" s="102">
        <v>1</v>
      </c>
      <c r="AC86" s="102">
        <v>1</v>
      </c>
      <c r="AD86" s="102">
        <v>1</v>
      </c>
      <c r="AE86" s="102">
        <v>1</v>
      </c>
      <c r="AF86" s="102">
        <v>1</v>
      </c>
      <c r="AG86" s="102">
        <v>1</v>
      </c>
      <c r="AH86" s="102">
        <v>1</v>
      </c>
    </row>
    <row r="87" spans="1:34" ht="20.399999999999999" hidden="1" outlineLevel="1" x14ac:dyDescent="0.35">
      <c r="A87" s="1"/>
      <c r="B87" s="5"/>
      <c r="C87" s="21" t="s">
        <v>33</v>
      </c>
      <c r="D87" s="19" t="s">
        <v>281</v>
      </c>
      <c r="E87" s="49"/>
      <c r="F87" s="20"/>
      <c r="G87" s="25" t="s">
        <v>4</v>
      </c>
      <c r="H87" s="25" t="s">
        <v>4</v>
      </c>
      <c r="I87" s="26"/>
      <c r="J87" s="43"/>
      <c r="N87" s="95" t="str">
        <f>IF(SUM(P87:AH87)&gt;0,Tech!$R$3,Tech!$R$4)</f>
        <v>Не заполнять</v>
      </c>
      <c r="O87" s="17"/>
      <c r="P87" s="19">
        <f>Tech_M!G27*P$14</f>
        <v>0</v>
      </c>
      <c r="Q87" s="19">
        <f>Tech_M!H27*Q$14</f>
        <v>0</v>
      </c>
      <c r="R87" s="19">
        <f>Tech_M!I27*R$14</f>
        <v>0</v>
      </c>
      <c r="S87" s="19">
        <f>Tech_M!J27*S$14</f>
        <v>0</v>
      </c>
      <c r="T87" s="19">
        <f>Tech_M!K27*T$14</f>
        <v>0</v>
      </c>
      <c r="U87" s="19">
        <f>Tech_M!L27*U$14</f>
        <v>0</v>
      </c>
      <c r="V87" s="19">
        <f>Tech_M!M27*V$14</f>
        <v>0</v>
      </c>
      <c r="W87" s="19">
        <f>Tech_M!N27*W$14</f>
        <v>0</v>
      </c>
      <c r="X87" s="19">
        <f>Tech_M!O27*X$14</f>
        <v>0</v>
      </c>
      <c r="Y87" s="19">
        <f>Tech_M!P27*Y$14</f>
        <v>0</v>
      </c>
      <c r="Z87" s="19">
        <f>Tech_M!Q27*Z$14</f>
        <v>0</v>
      </c>
      <c r="AA87" s="19">
        <f>Tech_M!R27*AA$14</f>
        <v>0</v>
      </c>
      <c r="AB87" s="19">
        <f>Tech_M!S27*AB$14</f>
        <v>0</v>
      </c>
      <c r="AC87" s="19">
        <f>Tech_M!T27*AC$14</f>
        <v>0</v>
      </c>
      <c r="AD87" s="19">
        <f>Tech_M!U27*AD$14</f>
        <v>0</v>
      </c>
      <c r="AE87" s="19">
        <f>Tech_M!V27*AE$14</f>
        <v>0</v>
      </c>
      <c r="AF87" s="19">
        <f>Tech_M!W27*AF$14</f>
        <v>0</v>
      </c>
      <c r="AG87" s="19">
        <f>Tech_M!X27*AG$14</f>
        <v>0</v>
      </c>
      <c r="AH87" s="19">
        <f>Tech_M!Y27*AH$14</f>
        <v>0</v>
      </c>
    </row>
    <row r="88" spans="1:34" ht="198" hidden="1" outlineLevel="1" x14ac:dyDescent="0.35">
      <c r="A88" s="1"/>
      <c r="B88" s="5"/>
      <c r="C88" s="24" t="s">
        <v>475</v>
      </c>
      <c r="D88" s="19" t="s">
        <v>6</v>
      </c>
      <c r="E88" s="26"/>
      <c r="F88" s="20"/>
      <c r="G88" s="25" t="s">
        <v>476</v>
      </c>
      <c r="H88" s="25" t="s">
        <v>4</v>
      </c>
      <c r="I88" s="26"/>
      <c r="J88" s="43"/>
      <c r="N88" s="95" t="str">
        <f>IF(SUM(P88:AH88)&gt;0,Tech!$R$3,Tech!$R$4)</f>
        <v>Не заполнять</v>
      </c>
      <c r="O88" s="17"/>
      <c r="P88" s="19">
        <f>Tech_M!G34*P$14</f>
        <v>0</v>
      </c>
      <c r="Q88" s="19">
        <f>Tech_M!H34*Q$14</f>
        <v>0</v>
      </c>
      <c r="R88" s="19">
        <f>Tech_M!I34*R$14</f>
        <v>0</v>
      </c>
      <c r="S88" s="19">
        <f>Tech_M!J34*S$14</f>
        <v>0</v>
      </c>
      <c r="T88" s="19">
        <f>Tech_M!K34*T$14</f>
        <v>0</v>
      </c>
      <c r="U88" s="19">
        <f>Tech_M!L34*U$14</f>
        <v>0</v>
      </c>
      <c r="V88" s="19">
        <f>Tech_M!M34*V$14</f>
        <v>0</v>
      </c>
      <c r="W88" s="19">
        <f>Tech_M!N34*W$14</f>
        <v>0</v>
      </c>
      <c r="X88" s="19">
        <f>Tech_M!O34*X$14</f>
        <v>0</v>
      </c>
      <c r="Y88" s="19">
        <f>Tech_M!P34*Y$14</f>
        <v>0</v>
      </c>
      <c r="Z88" s="19">
        <f>Tech_M!Q34*Z$14</f>
        <v>0</v>
      </c>
      <c r="AA88" s="19">
        <f>Tech_M!R34*AA$14</f>
        <v>0</v>
      </c>
      <c r="AB88" s="19">
        <f>Tech_M!S34*AB$14</f>
        <v>0</v>
      </c>
      <c r="AC88" s="19">
        <f>Tech_M!T34*AC$14</f>
        <v>0</v>
      </c>
      <c r="AD88" s="19">
        <f>Tech_M!U34*AD$14</f>
        <v>0</v>
      </c>
      <c r="AE88" s="19">
        <f>Tech_M!V34*AE$14</f>
        <v>0</v>
      </c>
      <c r="AF88" s="19">
        <f>Tech_M!W34*AF$14</f>
        <v>0</v>
      </c>
      <c r="AG88" s="19">
        <f>Tech_M!X34*AG$14</f>
        <v>0</v>
      </c>
      <c r="AH88" s="19">
        <f>Tech_M!Y34*AH$14</f>
        <v>0</v>
      </c>
    </row>
    <row r="89" spans="1:34" ht="72" hidden="1" outlineLevel="1" x14ac:dyDescent="0.35">
      <c r="A89" s="1"/>
      <c r="B89" s="5"/>
      <c r="C89" s="24" t="s">
        <v>278</v>
      </c>
      <c r="D89" s="19" t="s">
        <v>6</v>
      </c>
      <c r="E89" s="26"/>
      <c r="F89" s="26" t="s">
        <v>266</v>
      </c>
      <c r="G89" s="25" t="s">
        <v>395</v>
      </c>
      <c r="H89" s="104" t="s">
        <v>4</v>
      </c>
      <c r="I89" s="26"/>
      <c r="J89" s="43"/>
      <c r="N89" s="95" t="str">
        <f>IF(SUM(P89:AH89)&gt;0,Tech!$R$3,Tech!$R$4)</f>
        <v>Не заполнять</v>
      </c>
      <c r="O89" s="17"/>
      <c r="P89" s="19">
        <f>Tech_M!G30*P$14</f>
        <v>0</v>
      </c>
      <c r="Q89" s="19">
        <f>Tech_M!H30*Q$14</f>
        <v>0</v>
      </c>
      <c r="R89" s="19">
        <f>Tech_M!I30*R$14</f>
        <v>0</v>
      </c>
      <c r="S89" s="19">
        <f>Tech_M!J30*S$14</f>
        <v>0</v>
      </c>
      <c r="T89" s="19">
        <f>Tech_M!K30*T$14</f>
        <v>0</v>
      </c>
      <c r="U89" s="19">
        <f>Tech_M!L30*U$14</f>
        <v>0</v>
      </c>
      <c r="V89" s="19">
        <f>Tech_M!M30*V$14</f>
        <v>0</v>
      </c>
      <c r="W89" s="19">
        <f>Tech_M!N30*W$14</f>
        <v>0</v>
      </c>
      <c r="X89" s="19">
        <f>Tech_M!O30*X$14</f>
        <v>0</v>
      </c>
      <c r="Y89" s="19">
        <f>Tech_M!P30*Y$14</f>
        <v>0</v>
      </c>
      <c r="Z89" s="19">
        <f>Tech_M!Q30*Z$14</f>
        <v>0</v>
      </c>
      <c r="AA89" s="19">
        <f>Tech_M!R30*AA$14</f>
        <v>0</v>
      </c>
      <c r="AB89" s="19">
        <f>Tech_M!S30*AB$14</f>
        <v>0</v>
      </c>
      <c r="AC89" s="19">
        <f>Tech_M!T30*AC$14</f>
        <v>0</v>
      </c>
      <c r="AD89" s="19">
        <f>Tech_M!U30*AD$14</f>
        <v>0</v>
      </c>
      <c r="AE89" s="19">
        <f>Tech_M!V30*AE$14</f>
        <v>0</v>
      </c>
      <c r="AF89" s="19">
        <f>Tech_M!W30*AF$14</f>
        <v>0</v>
      </c>
      <c r="AG89" s="19">
        <f>Tech_M!X30*AG$14</f>
        <v>0</v>
      </c>
      <c r="AH89" s="19">
        <f>Tech_M!Y30*AH$14</f>
        <v>0</v>
      </c>
    </row>
    <row r="90" spans="1:34" ht="198" hidden="1" customHeight="1" outlineLevel="1" x14ac:dyDescent="0.35">
      <c r="A90" s="1"/>
      <c r="B90" s="5"/>
      <c r="C90" s="24" t="s">
        <v>280</v>
      </c>
      <c r="D90" s="19" t="s">
        <v>6</v>
      </c>
      <c r="E90" s="26"/>
      <c r="F90" s="20"/>
      <c r="G90" s="25" t="s">
        <v>473</v>
      </c>
      <c r="H90" s="25" t="s">
        <v>295</v>
      </c>
      <c r="I90" s="26"/>
      <c r="J90" s="43"/>
      <c r="N90" s="95" t="str">
        <f>IF(SUM(P90:AH90)&gt;0,Tech!$R$3,Tech!$R$4)</f>
        <v>Не заполнять</v>
      </c>
      <c r="O90" s="17"/>
      <c r="P90" s="19">
        <f>Tech_M!G29*P$14</f>
        <v>0</v>
      </c>
      <c r="Q90" s="19">
        <f>Tech_M!H29*Q$14</f>
        <v>0</v>
      </c>
      <c r="R90" s="19">
        <f>Tech_M!I29*R$14</f>
        <v>0</v>
      </c>
      <c r="S90" s="19">
        <f>Tech_M!J29*S$14</f>
        <v>0</v>
      </c>
      <c r="T90" s="19">
        <f>Tech_M!K29*T$14</f>
        <v>0</v>
      </c>
      <c r="U90" s="19">
        <f>Tech_M!L29*U$14</f>
        <v>0</v>
      </c>
      <c r="V90" s="19">
        <f>Tech_M!M29*V$14</f>
        <v>0</v>
      </c>
      <c r="W90" s="19">
        <f>Tech_M!N29*W$14</f>
        <v>0</v>
      </c>
      <c r="X90" s="19">
        <f>Tech_M!O29*X$14</f>
        <v>0</v>
      </c>
      <c r="Y90" s="19">
        <f>Tech_M!P29*Y$14</f>
        <v>0</v>
      </c>
      <c r="Z90" s="19">
        <f>Tech_M!Q29*Z$14</f>
        <v>0</v>
      </c>
      <c r="AA90" s="19">
        <f>Tech_M!R29*AA$14</f>
        <v>0</v>
      </c>
      <c r="AB90" s="19">
        <f>Tech_M!S29*AB$14</f>
        <v>0</v>
      </c>
      <c r="AC90" s="19">
        <f>Tech_M!T29*AC$14</f>
        <v>0</v>
      </c>
      <c r="AD90" s="19">
        <f>Tech_M!U29*AD$14</f>
        <v>0</v>
      </c>
      <c r="AE90" s="19">
        <f>Tech_M!V29*AE$14</f>
        <v>0</v>
      </c>
      <c r="AF90" s="19">
        <f>Tech_M!W29*AF$14</f>
        <v>0</v>
      </c>
      <c r="AG90" s="19">
        <f>Tech_M!X29*AG$14</f>
        <v>0</v>
      </c>
      <c r="AH90" s="19">
        <f>Tech_M!Y29*AH$14</f>
        <v>0</v>
      </c>
    </row>
    <row r="91" spans="1:34" ht="144" hidden="1" outlineLevel="1" x14ac:dyDescent="0.35">
      <c r="A91" s="1"/>
      <c r="B91" s="5"/>
      <c r="C91" s="24" t="s">
        <v>392</v>
      </c>
      <c r="D91" s="19" t="s">
        <v>6</v>
      </c>
      <c r="E91" s="26"/>
      <c r="F91" s="26" t="s">
        <v>266</v>
      </c>
      <c r="G91" s="25" t="s">
        <v>474</v>
      </c>
      <c r="H91" s="104"/>
      <c r="I91" s="26"/>
      <c r="J91" s="43"/>
      <c r="N91" s="95" t="str">
        <f>IF(SUM(P91:AH91)&gt;0,Tech!$R$3,Tech!$R$4)</f>
        <v>Не заполнять</v>
      </c>
      <c r="O91" s="17"/>
      <c r="P91" s="19">
        <f>Tech_M!G28*P$14</f>
        <v>0</v>
      </c>
      <c r="Q91" s="19">
        <f>Tech_M!H28*Q$14</f>
        <v>0</v>
      </c>
      <c r="R91" s="19">
        <f>Tech_M!I28*R$14</f>
        <v>0</v>
      </c>
      <c r="S91" s="19">
        <f>Tech_M!J28*S$14</f>
        <v>0</v>
      </c>
      <c r="T91" s="19">
        <f>Tech_M!K28*T$14</f>
        <v>0</v>
      </c>
      <c r="U91" s="19">
        <f>Tech_M!L28*U$14</f>
        <v>0</v>
      </c>
      <c r="V91" s="19">
        <f>Tech_M!M28*V$14</f>
        <v>0</v>
      </c>
      <c r="W91" s="19">
        <f>Tech_M!N28*W$14</f>
        <v>0</v>
      </c>
      <c r="X91" s="19">
        <f>Tech_M!O28*X$14</f>
        <v>0</v>
      </c>
      <c r="Y91" s="19">
        <f>Tech_M!P28*Y$14</f>
        <v>0</v>
      </c>
      <c r="Z91" s="19">
        <f>Tech_M!Q28*Z$14</f>
        <v>0</v>
      </c>
      <c r="AA91" s="19">
        <f>Tech_M!R28*AA$14</f>
        <v>0</v>
      </c>
      <c r="AB91" s="19">
        <f>Tech_M!S28*AB$14</f>
        <v>0</v>
      </c>
      <c r="AC91" s="19">
        <f>Tech_M!T28*AC$14</f>
        <v>0</v>
      </c>
      <c r="AD91" s="19">
        <f>Tech_M!U28*AD$14</f>
        <v>0</v>
      </c>
      <c r="AE91" s="19">
        <f>Tech_M!V28*AE$14</f>
        <v>0</v>
      </c>
      <c r="AF91" s="19">
        <f>Tech_M!W28*AF$14</f>
        <v>0</v>
      </c>
      <c r="AG91" s="19">
        <f>Tech_M!X28*AG$14</f>
        <v>0</v>
      </c>
      <c r="AH91" s="19">
        <f>Tech_M!Y28*AH$14</f>
        <v>0</v>
      </c>
    </row>
    <row r="92" spans="1:34" ht="198" hidden="1" outlineLevel="1" x14ac:dyDescent="0.35">
      <c r="A92" s="1"/>
      <c r="B92" s="5"/>
      <c r="C92" s="24" t="s">
        <v>410</v>
      </c>
      <c r="D92" s="19" t="s">
        <v>6</v>
      </c>
      <c r="E92" s="26"/>
      <c r="F92" s="20"/>
      <c r="G92" s="25" t="s">
        <v>466</v>
      </c>
      <c r="H92" s="25" t="s">
        <v>4</v>
      </c>
      <c r="I92" s="26"/>
      <c r="J92" s="43"/>
      <c r="N92" s="95" t="str">
        <f>IF(SUM(P92:AH92)&gt;0,Tech!$R$3,Tech!$R$4)</f>
        <v>Не заполнять</v>
      </c>
      <c r="O92" s="17"/>
      <c r="P92" s="19">
        <f>Tech_M!G31*P$14</f>
        <v>0</v>
      </c>
      <c r="Q92" s="19">
        <f>Tech_M!H31*Q$14</f>
        <v>0</v>
      </c>
      <c r="R92" s="19">
        <f>Tech_M!I31*R$14</f>
        <v>0</v>
      </c>
      <c r="S92" s="19">
        <f>Tech_M!J31*S$14</f>
        <v>0</v>
      </c>
      <c r="T92" s="19">
        <f>Tech_M!K31*T$14</f>
        <v>0</v>
      </c>
      <c r="U92" s="19">
        <f>Tech_M!L31*U$14</f>
        <v>0</v>
      </c>
      <c r="V92" s="19">
        <f>Tech_M!M31*V$14</f>
        <v>0</v>
      </c>
      <c r="W92" s="19">
        <f>Tech_M!N31*W$14</f>
        <v>0</v>
      </c>
      <c r="X92" s="19">
        <f>Tech_M!O31*X$14</f>
        <v>0</v>
      </c>
      <c r="Y92" s="19">
        <f>Tech_M!P31*Y$14</f>
        <v>0</v>
      </c>
      <c r="Z92" s="19">
        <f>Tech_M!Q31*Z$14</f>
        <v>0</v>
      </c>
      <c r="AA92" s="19">
        <f>Tech_M!R31*AA$14</f>
        <v>0</v>
      </c>
      <c r="AB92" s="19">
        <f>Tech_M!S31*AB$14</f>
        <v>0</v>
      </c>
      <c r="AC92" s="19">
        <f>Tech_M!T31*AC$14</f>
        <v>0</v>
      </c>
      <c r="AD92" s="19">
        <f>Tech_M!U31*AD$14</f>
        <v>0</v>
      </c>
      <c r="AE92" s="19">
        <f>Tech_M!V31*AE$14</f>
        <v>0</v>
      </c>
      <c r="AF92" s="19">
        <f>Tech_M!W31*AF$14</f>
        <v>0</v>
      </c>
      <c r="AG92" s="19">
        <f>Tech_M!X31*AG$14</f>
        <v>0</v>
      </c>
      <c r="AH92" s="19">
        <f>Tech_M!Y31*AH$14</f>
        <v>0</v>
      </c>
    </row>
    <row r="93" spans="1:34" ht="21" outlineLevel="1" thickBot="1" x14ac:dyDescent="0.4">
      <c r="A93" s="1"/>
      <c r="B93" s="9"/>
      <c r="C93" s="10"/>
      <c r="D93" s="10"/>
      <c r="E93" s="37"/>
      <c r="F93" s="10"/>
      <c r="G93" s="10"/>
      <c r="H93" s="10"/>
      <c r="I93" s="10"/>
      <c r="J93" s="42"/>
      <c r="N93" s="94"/>
      <c r="O93" s="17"/>
      <c r="P93" s="94"/>
      <c r="Q93" s="94"/>
      <c r="R93" s="94"/>
      <c r="S93" s="94"/>
      <c r="T93" s="94"/>
      <c r="U93" s="94"/>
      <c r="V93" s="94"/>
      <c r="W93" s="94"/>
      <c r="X93" s="94"/>
      <c r="Y93" s="94"/>
      <c r="Z93" s="94"/>
      <c r="AA93" s="94"/>
      <c r="AB93" s="94"/>
      <c r="AC93" s="94"/>
      <c r="AD93" s="94"/>
      <c r="AE93" s="94"/>
      <c r="AF93" s="94"/>
      <c r="AG93" s="94"/>
      <c r="AH93" s="94"/>
    </row>
    <row r="94" spans="1:34" ht="14.4" x14ac:dyDescent="0.3">
      <c r="A94" s="1"/>
      <c r="B94" s="1"/>
      <c r="C94" s="1"/>
      <c r="D94" s="1"/>
      <c r="E94" s="34"/>
      <c r="F94" s="1"/>
      <c r="G94" s="1"/>
      <c r="H94" s="1"/>
      <c r="I94" s="1"/>
      <c r="J94" s="1"/>
      <c r="K94" s="1"/>
    </row>
    <row r="95" spans="1:34" ht="14.4" x14ac:dyDescent="0.3">
      <c r="A95" s="1"/>
      <c r="B95" s="1"/>
      <c r="C95" s="1"/>
      <c r="D95" s="1"/>
      <c r="E95" s="34"/>
      <c r="F95" s="1"/>
      <c r="G95" s="1"/>
      <c r="H95" s="1"/>
      <c r="I95" s="1"/>
      <c r="J95" s="1"/>
      <c r="K95" s="1"/>
    </row>
    <row r="96" spans="1:34" ht="14.4" x14ac:dyDescent="0.3">
      <c r="A96" s="1"/>
      <c r="B96" s="1"/>
      <c r="C96" s="1"/>
      <c r="D96" s="1"/>
      <c r="E96" s="34"/>
      <c r="F96" s="1"/>
      <c r="G96" s="1"/>
      <c r="H96" s="1"/>
      <c r="I96" s="1"/>
      <c r="J96" s="1"/>
      <c r="K96" s="1"/>
    </row>
    <row r="97" spans="1:11" ht="14.4" x14ac:dyDescent="0.3">
      <c r="A97" s="1"/>
      <c r="B97" s="1"/>
      <c r="C97" s="1"/>
      <c r="D97" s="1"/>
      <c r="E97" s="34"/>
      <c r="F97" s="1"/>
      <c r="G97" s="1"/>
      <c r="H97" s="1"/>
      <c r="I97" s="1"/>
      <c r="J97" s="1"/>
      <c r="K97" s="1"/>
    </row>
    <row r="98" spans="1:11" ht="14.4" x14ac:dyDescent="0.3">
      <c r="A98" s="1"/>
      <c r="B98" s="1"/>
      <c r="C98" s="1"/>
      <c r="D98" s="1"/>
      <c r="E98" s="34"/>
      <c r="F98" s="1"/>
      <c r="G98" s="1"/>
      <c r="H98" s="1"/>
      <c r="I98" s="1"/>
      <c r="J98" s="1"/>
      <c r="K98" s="1"/>
    </row>
    <row r="99" spans="1:11" ht="14.4" x14ac:dyDescent="0.3">
      <c r="A99" s="1"/>
      <c r="B99" s="1"/>
      <c r="C99" s="1"/>
      <c r="D99" s="1"/>
      <c r="E99" s="34"/>
      <c r="F99" s="1"/>
      <c r="G99" s="1"/>
      <c r="H99" s="1"/>
      <c r="I99" s="1"/>
      <c r="J99" s="1"/>
      <c r="K99" s="1"/>
    </row>
    <row r="100" spans="1:11" ht="14.4" x14ac:dyDescent="0.3">
      <c r="A100" s="1"/>
      <c r="B100" s="1"/>
      <c r="C100" s="1"/>
      <c r="D100" s="1"/>
      <c r="E100" s="34"/>
      <c r="F100" s="1"/>
      <c r="G100" s="1"/>
      <c r="H100" s="1"/>
      <c r="I100" s="1"/>
      <c r="J100" s="1"/>
      <c r="K100" s="1"/>
    </row>
    <row r="101" spans="1:11" ht="14.4" x14ac:dyDescent="0.3">
      <c r="A101" s="1"/>
      <c r="B101" s="1"/>
      <c r="C101" s="1"/>
      <c r="D101" s="1"/>
      <c r="E101" s="34"/>
      <c r="F101" s="1"/>
      <c r="G101" s="1"/>
      <c r="H101" s="1"/>
      <c r="I101" s="1"/>
      <c r="J101" s="1"/>
      <c r="K101" s="1"/>
    </row>
    <row r="102" spans="1:11" ht="14.4" x14ac:dyDescent="0.3">
      <c r="A102" s="1"/>
      <c r="B102" s="1"/>
      <c r="C102" s="1"/>
      <c r="D102" s="1"/>
      <c r="E102" s="34"/>
      <c r="F102" s="1"/>
      <c r="G102" s="1"/>
      <c r="H102" s="1"/>
      <c r="I102" s="1"/>
      <c r="J102" s="1"/>
      <c r="K102" s="1"/>
    </row>
    <row r="103" spans="1:11" ht="14.4" x14ac:dyDescent="0.3">
      <c r="A103" s="1"/>
      <c r="B103" s="1"/>
      <c r="C103" s="1"/>
      <c r="D103" s="1"/>
      <c r="E103" s="34"/>
      <c r="F103" s="1"/>
      <c r="G103" s="1"/>
      <c r="H103" s="1"/>
      <c r="I103" s="1"/>
      <c r="J103" s="1"/>
      <c r="K103" s="1"/>
    </row>
    <row r="104" spans="1:11" ht="14.4" x14ac:dyDescent="0.3">
      <c r="A104" s="1"/>
      <c r="B104" s="1"/>
      <c r="C104" s="1"/>
      <c r="D104" s="1"/>
      <c r="E104" s="34"/>
      <c r="F104" s="1"/>
      <c r="G104" s="1"/>
      <c r="H104" s="1"/>
      <c r="I104" s="1"/>
      <c r="J104" s="1"/>
      <c r="K104" s="1"/>
    </row>
    <row r="105" spans="1:11" ht="14.4" x14ac:dyDescent="0.3">
      <c r="A105" s="1"/>
      <c r="B105" s="1"/>
      <c r="C105" s="1"/>
      <c r="D105" s="1"/>
      <c r="E105" s="34"/>
      <c r="F105" s="1"/>
      <c r="G105" s="1"/>
      <c r="H105" s="1"/>
      <c r="I105" s="1"/>
      <c r="J105" s="1"/>
      <c r="K105" s="1"/>
    </row>
    <row r="106" spans="1:11" ht="14.4" x14ac:dyDescent="0.3">
      <c r="A106" s="1"/>
      <c r="B106" s="1"/>
      <c r="C106" s="1"/>
      <c r="D106" s="1"/>
      <c r="E106" s="34"/>
      <c r="F106" s="1"/>
      <c r="G106" s="1"/>
      <c r="H106" s="1"/>
      <c r="I106" s="1"/>
      <c r="J106" s="1"/>
      <c r="K106" s="1"/>
    </row>
    <row r="107" spans="1:11" ht="14.4" x14ac:dyDescent="0.3">
      <c r="A107" s="1"/>
      <c r="B107" s="1"/>
      <c r="C107" s="1"/>
      <c r="D107" s="1"/>
      <c r="E107" s="34"/>
      <c r="F107" s="1"/>
      <c r="G107" s="1"/>
      <c r="H107" s="1"/>
      <c r="I107" s="1"/>
      <c r="J107" s="1"/>
      <c r="K107" s="1"/>
    </row>
    <row r="108" spans="1:11" ht="14.4" x14ac:dyDescent="0.3">
      <c r="A108" s="1"/>
      <c r="B108" s="1"/>
      <c r="C108" s="1"/>
      <c r="D108" s="1"/>
      <c r="E108" s="34"/>
      <c r="F108" s="1"/>
      <c r="G108" s="1"/>
      <c r="H108" s="1"/>
      <c r="I108" s="1"/>
      <c r="J108" s="1"/>
      <c r="K108" s="1"/>
    </row>
    <row r="109" spans="1:11" ht="14.4" x14ac:dyDescent="0.3">
      <c r="A109" s="1"/>
      <c r="B109" s="1"/>
      <c r="C109" s="1"/>
      <c r="D109" s="1"/>
      <c r="E109" s="34"/>
      <c r="F109" s="1"/>
      <c r="G109" s="1"/>
      <c r="H109" s="1"/>
      <c r="I109" s="1"/>
      <c r="J109" s="1"/>
      <c r="K109" s="1"/>
    </row>
    <row r="110" spans="1:11" ht="14.4" x14ac:dyDescent="0.3">
      <c r="A110" s="1"/>
      <c r="B110" s="1"/>
      <c r="C110" s="1"/>
      <c r="D110" s="1"/>
      <c r="E110" s="34"/>
      <c r="F110" s="1"/>
      <c r="G110" s="1"/>
      <c r="H110" s="1"/>
      <c r="I110" s="1"/>
      <c r="J110" s="1"/>
      <c r="K110" s="1"/>
    </row>
    <row r="111" spans="1:11" ht="14.4" x14ac:dyDescent="0.3">
      <c r="A111" s="1"/>
      <c r="B111" s="1"/>
      <c r="C111" s="1"/>
      <c r="D111" s="1"/>
      <c r="E111" s="34"/>
      <c r="F111" s="1"/>
      <c r="G111" s="1"/>
      <c r="H111" s="1"/>
      <c r="I111" s="1"/>
      <c r="J111" s="1"/>
      <c r="K111" s="1"/>
    </row>
    <row r="112" spans="1:11" ht="14.4" x14ac:dyDescent="0.3">
      <c r="A112" s="1"/>
      <c r="B112" s="1"/>
      <c r="C112" s="1"/>
      <c r="D112" s="1"/>
      <c r="E112" s="34"/>
      <c r="F112" s="1"/>
      <c r="G112" s="1"/>
      <c r="H112" s="1"/>
      <c r="I112" s="1"/>
      <c r="J112" s="1"/>
      <c r="K112" s="1"/>
    </row>
    <row r="113" spans="1:11" ht="14.4" x14ac:dyDescent="0.3">
      <c r="A113" s="1"/>
      <c r="B113" s="1"/>
      <c r="C113" s="1"/>
      <c r="D113" s="1"/>
      <c r="E113" s="34"/>
      <c r="F113" s="1"/>
      <c r="G113" s="1"/>
      <c r="H113" s="1"/>
      <c r="I113" s="1"/>
      <c r="J113" s="1"/>
      <c r="K113" s="1"/>
    </row>
    <row r="114" spans="1:11" ht="14.4" x14ac:dyDescent="0.3">
      <c r="A114" s="1"/>
      <c r="B114" s="1"/>
      <c r="C114" s="1"/>
      <c r="D114" s="1"/>
      <c r="E114" s="34"/>
      <c r="F114" s="1"/>
      <c r="G114" s="1"/>
      <c r="H114" s="1"/>
      <c r="I114" s="1"/>
      <c r="J114" s="1"/>
      <c r="K114" s="1"/>
    </row>
    <row r="115" spans="1:11" ht="14.4" x14ac:dyDescent="0.3">
      <c r="A115" s="1"/>
      <c r="B115" s="1"/>
      <c r="C115" s="1"/>
      <c r="D115" s="1"/>
      <c r="E115" s="34"/>
      <c r="F115" s="1"/>
      <c r="G115" s="1"/>
      <c r="H115" s="1"/>
      <c r="I115" s="1"/>
      <c r="J115" s="1"/>
      <c r="K115" s="1"/>
    </row>
    <row r="116" spans="1:11" ht="14.4" x14ac:dyDescent="0.3">
      <c r="A116" s="1"/>
      <c r="B116" s="1"/>
      <c r="C116" s="1"/>
      <c r="D116" s="1"/>
      <c r="E116" s="34"/>
      <c r="F116" s="1"/>
      <c r="G116" s="1"/>
      <c r="H116" s="1"/>
      <c r="I116" s="1"/>
      <c r="J116" s="1"/>
      <c r="K116" s="1"/>
    </row>
    <row r="117" spans="1:11" ht="14.4" x14ac:dyDescent="0.3">
      <c r="A117" s="1"/>
      <c r="B117" s="1"/>
      <c r="C117" s="1"/>
      <c r="D117" s="1"/>
      <c r="E117" s="34"/>
      <c r="F117" s="1"/>
      <c r="G117" s="1"/>
      <c r="H117" s="1"/>
      <c r="I117" s="1"/>
      <c r="J117" s="1"/>
      <c r="K117" s="1"/>
    </row>
    <row r="118" spans="1:11" ht="14.4" x14ac:dyDescent="0.3">
      <c r="A118" s="1"/>
      <c r="B118" s="1"/>
      <c r="C118" s="1"/>
      <c r="D118" s="1"/>
      <c r="E118" s="34"/>
      <c r="F118" s="1"/>
      <c r="G118" s="1"/>
      <c r="H118" s="1"/>
      <c r="I118" s="1"/>
      <c r="J118" s="1"/>
      <c r="K118" s="1"/>
    </row>
    <row r="119" spans="1:11" ht="14.4" x14ac:dyDescent="0.3">
      <c r="A119" s="1"/>
      <c r="B119" s="1"/>
      <c r="C119" s="1"/>
      <c r="D119" s="1"/>
      <c r="E119" s="34"/>
      <c r="F119" s="1"/>
      <c r="G119" s="1"/>
      <c r="H119" s="1"/>
      <c r="I119" s="1"/>
      <c r="J119" s="1"/>
      <c r="K119" s="1"/>
    </row>
    <row r="120" spans="1:11" ht="14.4" x14ac:dyDescent="0.3">
      <c r="A120" s="1"/>
      <c r="B120" s="1"/>
      <c r="C120" s="1"/>
      <c r="D120" s="1"/>
      <c r="E120" s="34"/>
      <c r="F120" s="1"/>
      <c r="G120" s="1"/>
      <c r="H120" s="1"/>
      <c r="I120" s="1"/>
      <c r="J120" s="1"/>
      <c r="K120" s="1"/>
    </row>
    <row r="121" spans="1:11" ht="14.4" x14ac:dyDescent="0.3">
      <c r="A121" s="1"/>
      <c r="B121" s="1"/>
      <c r="C121" s="1"/>
      <c r="D121" s="1"/>
      <c r="E121" s="34"/>
      <c r="F121" s="1"/>
      <c r="G121" s="1"/>
      <c r="H121" s="1"/>
      <c r="I121" s="1"/>
      <c r="J121" s="1"/>
      <c r="K121" s="1"/>
    </row>
    <row r="122" spans="1:11" ht="14.5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4.5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4.5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4.5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4.4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4.5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4.4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4.4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4.4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4.4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4.4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4.4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4.4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4.4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4.4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4.4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4.4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4.4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4.5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4.5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4.5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4.5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4.5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4.5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4.5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4.5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4.5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4.5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4.5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4.5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4.5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4.5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4.5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4.5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4.5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4.5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4.5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4.5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</sheetData>
  <autoFilter ref="A41:AI159" xr:uid="{F4E5C1E4-A02F-4B04-B35E-686448CA42E9}">
    <filterColumn colId="13">
      <filters blank="1">
        <filter val="Заполнить"/>
      </filters>
    </filterColumn>
  </autoFilter>
  <mergeCells count="30">
    <mergeCell ref="P5:AH5"/>
    <mergeCell ref="E33:G33"/>
    <mergeCell ref="C30:D33"/>
    <mergeCell ref="C24:D26"/>
    <mergeCell ref="E23:G23"/>
    <mergeCell ref="E27:G27"/>
    <mergeCell ref="E28:G28"/>
    <mergeCell ref="E29:G29"/>
    <mergeCell ref="C27:D29"/>
    <mergeCell ref="E24:G24"/>
    <mergeCell ref="E25:G25"/>
    <mergeCell ref="E26:G26"/>
    <mergeCell ref="C20:D22"/>
    <mergeCell ref="E20:G20"/>
    <mergeCell ref="E30:G30"/>
    <mergeCell ref="E31:G31"/>
    <mergeCell ref="E32:G32"/>
    <mergeCell ref="E21:G21"/>
    <mergeCell ref="E22:G22"/>
    <mergeCell ref="C16:D19"/>
    <mergeCell ref="E15:G15"/>
    <mergeCell ref="E16:G16"/>
    <mergeCell ref="E17:G17"/>
    <mergeCell ref="E18:G18"/>
    <mergeCell ref="E19:G19"/>
    <mergeCell ref="C9:I9"/>
    <mergeCell ref="C14:D14"/>
    <mergeCell ref="C11:I11"/>
    <mergeCell ref="C10:I10"/>
    <mergeCell ref="E14:G14"/>
  </mergeCells>
  <dataValidations xWindow="462" yWindow="726" count="2">
    <dataValidation type="list" allowBlank="1" showInputMessage="1" showErrorMessage="1" sqref="E51 E86 E88:E92 I42:J92" xr:uid="{334217DB-59B9-42C7-94D8-18FD26E81324}">
      <formula1>"Да, Нет"</formula1>
    </dataValidation>
    <dataValidation type="list" allowBlank="1" showInputMessage="1" showErrorMessage="1" sqref="E26:H26 E29:H29 H27:H28 E32:H33 H30:H32 G22 H15:H25" xr:uid="{412D954D-8E91-44BF-9714-86DB0818B492}">
      <formula1>"ДА,НЕТ"</formula1>
    </dataValidation>
  </dataValidations>
  <hyperlinks>
    <hyperlink ref="G59" location="Пример!A1" display="Опишите проект, указав основные цели реализации проекта, ожидаемые результаты, информацию об уникальных чертах проекта (роль, значимость) и т.п., не более 800 знаков с пробелами. Предполагаемая структура приведена на листе &quot;Пример&quot;" xr:uid="{18F3C7EA-89DB-4B5D-AB78-F0B5D497E29D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" r:id="rId4" name="Check Box 103">
              <controlPr defaultSize="0" autoFill="0" autoLine="0" autoPict="0" macro="[0]!Module2.Арк_ДВ_инфр">
                <anchor moveWithCells="1">
                  <from>
                    <xdr:col>7</xdr:col>
                    <xdr:colOff>1036320</xdr:colOff>
                    <xdr:row>17</xdr:row>
                    <xdr:rowOff>182880</xdr:rowOff>
                  </from>
                  <to>
                    <xdr:col>7</xdr:col>
                    <xdr:colOff>1051560</xdr:colOff>
                    <xdr:row>17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5" name="Check Box 104">
              <controlPr defaultSize="0" autoFill="0" autoLine="0" autoPict="0" macro="[0]!Module2.Арк_ДВ_энергетика">
                <anchor moveWithCells="1">
                  <from>
                    <xdr:col>7</xdr:col>
                    <xdr:colOff>1844040</xdr:colOff>
                    <xdr:row>18</xdr:row>
                    <xdr:rowOff>182880</xdr:rowOff>
                  </from>
                  <to>
                    <xdr:col>7</xdr:col>
                    <xdr:colOff>1851660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6" name="Check Box 109">
              <controlPr defaultSize="0" autoFill="0" autoLine="0" autoPict="0" macro="[0]!Module2.Межд_кооп_транспорт_пасс">
                <anchor moveWithCells="1">
                  <from>
                    <xdr:col>5</xdr:col>
                    <xdr:colOff>1363980</xdr:colOff>
                    <xdr:row>19</xdr:row>
                    <xdr:rowOff>0</xdr:rowOff>
                  </from>
                  <to>
                    <xdr:col>5</xdr:col>
                    <xdr:colOff>1386840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7" name="Check Box 111">
              <controlPr defaultSize="0" autoFill="0" autoLine="0" autoPict="0" macro="[0]!Module2.Межд_кооп_энергетика">
                <anchor moveWithCells="1">
                  <from>
                    <xdr:col>7</xdr:col>
                    <xdr:colOff>1927860</xdr:colOff>
                    <xdr:row>19</xdr:row>
                    <xdr:rowOff>0</xdr:rowOff>
                  </from>
                  <to>
                    <xdr:col>7</xdr:col>
                    <xdr:colOff>1935480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8" name="Check Box 116">
              <controlPr defaultSize="0" autoFill="0" autoLine="0" autoPict="0" macro="[0]!Module2.Дист_обучение">
                <anchor moveWithCells="1">
                  <from>
                    <xdr:col>7</xdr:col>
                    <xdr:colOff>922020</xdr:colOff>
                    <xdr:row>25</xdr:row>
                    <xdr:rowOff>289560</xdr:rowOff>
                  </from>
                  <to>
                    <xdr:col>7</xdr:col>
                    <xdr:colOff>929640</xdr:colOff>
                    <xdr:row>25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9" name="Check Box 164">
              <controlPr defaultSize="0" autoFill="0" autoLine="0" autoPict="0" macro="[0]!Module2.Межд_кооп_транспорт_пасс">
                <anchor moveWithCells="1">
                  <from>
                    <xdr:col>5</xdr:col>
                    <xdr:colOff>1363980</xdr:colOff>
                    <xdr:row>24</xdr:row>
                    <xdr:rowOff>289560</xdr:rowOff>
                  </from>
                  <to>
                    <xdr:col>5</xdr:col>
                    <xdr:colOff>1386840</xdr:colOff>
                    <xdr:row>24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0" name="Check Box 165">
              <controlPr defaultSize="0" autoFill="0" autoLine="0" autoPict="0" macro="[0]!Module2.Межд_кооп_транспорт_пасс">
                <anchor moveWithCells="1">
                  <from>
                    <xdr:col>5</xdr:col>
                    <xdr:colOff>1363980</xdr:colOff>
                    <xdr:row>27</xdr:row>
                    <xdr:rowOff>289560</xdr:rowOff>
                  </from>
                  <to>
                    <xdr:col>5</xdr:col>
                    <xdr:colOff>1386840</xdr:colOff>
                    <xdr:row>27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1" name="Check Box 166">
              <controlPr defaultSize="0" autoFill="0" autoLine="0" autoPict="0" macro="[0]!Module2.Межд_кооп_транспорт_пасс">
                <anchor moveWithCells="1">
                  <from>
                    <xdr:col>7</xdr:col>
                    <xdr:colOff>1379220</xdr:colOff>
                    <xdr:row>33</xdr:row>
                    <xdr:rowOff>0</xdr:rowOff>
                  </from>
                  <to>
                    <xdr:col>7</xdr:col>
                    <xdr:colOff>1386840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2" name="Check Box 167">
              <controlPr defaultSize="0" autoFill="0" autoLine="0" autoPict="0" macro="[0]!Module2.Межд_кооп_транспорт_пасс">
                <anchor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3" name="Check Box 168">
              <controlPr defaultSize="0" autoFill="0" autoLine="0" autoPict="0" macro="[0]!Module2.Межд_кооп_энергетика">
                <anchor moveWithCells="1">
                  <from>
                    <xdr:col>7</xdr:col>
                    <xdr:colOff>1927860</xdr:colOff>
                    <xdr:row>30</xdr:row>
                    <xdr:rowOff>289560</xdr:rowOff>
                  </from>
                  <to>
                    <xdr:col>7</xdr:col>
                    <xdr:colOff>1935480</xdr:colOff>
                    <xdr:row>30</xdr:row>
                    <xdr:rowOff>289560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462" yWindow="726" count="5">
        <x14:dataValidation type="list" allowBlank="1" showInputMessage="1" showErrorMessage="1" prompt="Предынвестиционная стадия - подготовка ТЭО, получение лицензий (если применимо), анализ целесообразности реализации проекта;_x000a_Инвестиционная стадия - строительство, закупка оборудования и пр._x000a_Эксплуатационная стадия - запуск производственных мощностей." xr:uid="{533A1E43-0B57-4774-BA86-0A136CEE4397}">
          <x14:formula1>
            <xm:f>Tech!$J$2:$J$5</xm:f>
          </x14:formula1>
          <xm:sqref>E52</xm:sqref>
        </x14:dataValidation>
        <x14:dataValidation type="list" allowBlank="1" showInputMessage="1" showErrorMessage="1" xr:uid="{66FEA906-82C1-4ABE-8E08-6BC284491B0A}">
          <x14:formula1>
            <xm:f>Tech!$H$2:$H$92</xm:f>
          </x14:formula1>
          <xm:sqref>E44</xm:sqref>
        </x14:dataValidation>
        <x14:dataValidation type="list" allowBlank="1" showInputMessage="1" showErrorMessage="1" xr:uid="{283E77E6-76DB-481F-B3CB-62B89CA9E8A0}">
          <x14:formula1>
            <xm:f>Tech!$N$2:$N$15</xm:f>
          </x14:formula1>
          <xm:sqref>F89 F91</xm:sqref>
        </x14:dataValidation>
        <x14:dataValidation type="list" allowBlank="1" showInputMessage="1" showErrorMessage="1" xr:uid="{0FD3C047-B693-47B5-8A14-6C76F14ED125}">
          <x14:formula1>
            <xm:f>Tech!$P$2:$P$14</xm:f>
          </x14:formula1>
          <xm:sqref>H90</xm:sqref>
        </x14:dataValidation>
        <x14:dataValidation type="list" allowBlank="1" showInputMessage="1" showErrorMessage="1" xr:uid="{FF3CC2AE-1617-4724-97AD-1D8E452E2D97}">
          <x14:formula1>
            <xm:f>Tech!$G$2:$G$201</xm:f>
          </x14:formula1>
          <xm:sqref>E43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340C5-D257-4DA5-ABBA-6835146BC9F8}">
  <sheetPr codeName="Sheet3"/>
  <dimension ref="A1:G9"/>
  <sheetViews>
    <sheetView showGridLines="0" zoomScale="50" zoomScaleNormal="50" workbookViewId="0">
      <selection activeCell="F9" sqref="F9"/>
    </sheetView>
  </sheetViews>
  <sheetFormatPr defaultColWidth="0" defaultRowHeight="10.199999999999999" zeroHeight="1" x14ac:dyDescent="0.2"/>
  <cols>
    <col min="1" max="1" width="3.109375" style="105" customWidth="1"/>
    <col min="2" max="6" width="39" style="105" customWidth="1"/>
    <col min="7" max="7" width="8.88671875" style="105" customWidth="1"/>
    <col min="8" max="16384" width="8.88671875" style="105" hidden="1"/>
  </cols>
  <sheetData>
    <row r="1" spans="2:6" ht="10.8" thickBot="1" x14ac:dyDescent="0.25"/>
    <row r="2" spans="2:6" ht="22.5" customHeight="1" thickBot="1" x14ac:dyDescent="0.35">
      <c r="B2" s="112" t="s">
        <v>485</v>
      </c>
      <c r="C2" s="113"/>
      <c r="D2" s="113"/>
      <c r="E2" s="113"/>
      <c r="F2" s="114"/>
    </row>
    <row r="3" spans="2:6" ht="82.95" customHeight="1" x14ac:dyDescent="0.2">
      <c r="B3" s="148" t="s">
        <v>487</v>
      </c>
      <c r="C3" s="149"/>
      <c r="D3" s="149"/>
      <c r="E3" s="149"/>
      <c r="F3" s="150"/>
    </row>
    <row r="4" spans="2:6" ht="82.95" customHeight="1" x14ac:dyDescent="0.2">
      <c r="B4" s="151"/>
      <c r="C4" s="149"/>
      <c r="D4" s="149"/>
      <c r="E4" s="149"/>
      <c r="F4" s="150"/>
    </row>
    <row r="5" spans="2:6" ht="82.95" customHeight="1" x14ac:dyDescent="0.2">
      <c r="B5" s="151"/>
      <c r="C5" s="149"/>
      <c r="D5" s="149"/>
      <c r="E5" s="149"/>
      <c r="F5" s="150"/>
    </row>
    <row r="6" spans="2:6" ht="36" customHeight="1" x14ac:dyDescent="0.2">
      <c r="B6" s="151"/>
      <c r="C6" s="149"/>
      <c r="D6" s="149"/>
      <c r="E6" s="149"/>
      <c r="F6" s="150"/>
    </row>
    <row r="7" spans="2:6" ht="40.950000000000003" customHeight="1" thickBot="1" x14ac:dyDescent="0.25">
      <c r="B7" s="152"/>
      <c r="C7" s="153"/>
      <c r="D7" s="153"/>
      <c r="E7" s="153"/>
      <c r="F7" s="154"/>
    </row>
    <row r="8" spans="2:6" x14ac:dyDescent="0.2"/>
    <row r="9" spans="2:6" ht="18" x14ac:dyDescent="0.35">
      <c r="E9" s="115"/>
      <c r="F9" s="116" t="s">
        <v>486</v>
      </c>
    </row>
  </sheetData>
  <mergeCells count="1">
    <mergeCell ref="B3:F7"/>
  </mergeCells>
  <hyperlinks>
    <hyperlink ref="F9" location="Анкета!E52" display="Вернуться к Анкете" xr:uid="{6EBFD2DB-7840-4B33-A41F-D1899F906A26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21170-6676-4B67-96E8-9C234BB71084}">
  <sheetPr codeName="Sheet1"/>
  <dimension ref="B2:U201"/>
  <sheetViews>
    <sheetView zoomScale="80" zoomScaleNormal="80" workbookViewId="0">
      <selection activeCell="C23" sqref="C23"/>
    </sheetView>
  </sheetViews>
  <sheetFormatPr defaultRowHeight="14.4" x14ac:dyDescent="0.3"/>
  <cols>
    <col min="2" max="2" width="17.21875" bestFit="1" customWidth="1"/>
    <col min="3" max="3" width="38.44140625" customWidth="1"/>
    <col min="4" max="4" width="47" bestFit="1" customWidth="1"/>
    <col min="5" max="5" width="12.5546875" bestFit="1" customWidth="1"/>
    <col min="7" max="7" width="46" customWidth="1"/>
    <col min="8" max="8" width="42.5546875" customWidth="1"/>
    <col min="10" max="10" width="25.77734375" bestFit="1" customWidth="1"/>
    <col min="12" max="12" width="64.5546875" customWidth="1"/>
    <col min="14" max="14" width="76.44140625" customWidth="1"/>
    <col min="16" max="16" width="80.5546875" customWidth="1"/>
  </cols>
  <sheetData>
    <row r="2" spans="2:21" x14ac:dyDescent="0.3">
      <c r="B2" t="s">
        <v>234</v>
      </c>
      <c r="G2" s="13" t="s">
        <v>528</v>
      </c>
      <c r="H2" s="13" t="s">
        <v>34</v>
      </c>
      <c r="J2" s="14" t="s">
        <v>235</v>
      </c>
      <c r="L2" s="14" t="s">
        <v>248</v>
      </c>
      <c r="N2" s="14" t="s">
        <v>266</v>
      </c>
      <c r="P2" s="14" t="s">
        <v>294</v>
      </c>
      <c r="R2" s="14" t="s">
        <v>469</v>
      </c>
      <c r="T2" s="14" t="s">
        <v>467</v>
      </c>
    </row>
    <row r="3" spans="2:21" x14ac:dyDescent="0.3">
      <c r="B3" s="12" t="s">
        <v>28</v>
      </c>
      <c r="C3" s="12" t="s">
        <v>25</v>
      </c>
      <c r="D3" s="12" t="s">
        <v>26</v>
      </c>
      <c r="E3" s="12" t="s">
        <v>27</v>
      </c>
      <c r="G3" s="12" t="s">
        <v>171</v>
      </c>
      <c r="H3" s="12" t="s">
        <v>35</v>
      </c>
      <c r="J3" s="12" t="s">
        <v>277</v>
      </c>
      <c r="L3" s="12" t="s">
        <v>249</v>
      </c>
      <c r="N3" s="15" t="s">
        <v>254</v>
      </c>
      <c r="P3" s="12" t="s">
        <v>282</v>
      </c>
      <c r="R3" s="12" t="s">
        <v>470</v>
      </c>
      <c r="T3" s="12" t="b">
        <v>1</v>
      </c>
      <c r="U3" s="12" t="s">
        <v>495</v>
      </c>
    </row>
    <row r="4" spans="2:21" x14ac:dyDescent="0.3">
      <c r="B4" s="12">
        <v>1</v>
      </c>
      <c r="C4" s="12" t="s">
        <v>417</v>
      </c>
      <c r="D4" s="12" t="s">
        <v>422</v>
      </c>
      <c r="E4" s="120" t="b">
        <f>INDEX($T$3:$T$4,MATCH(Анкета!$H$15,$U$3:$U$4,))</f>
        <v>0</v>
      </c>
      <c r="G4" s="12" t="s">
        <v>35</v>
      </c>
      <c r="H4" s="12" t="s">
        <v>299</v>
      </c>
      <c r="J4" s="12" t="s">
        <v>236</v>
      </c>
      <c r="L4" s="12" t="s">
        <v>250</v>
      </c>
      <c r="N4" s="15" t="s">
        <v>255</v>
      </c>
      <c r="P4" s="12" t="s">
        <v>283</v>
      </c>
      <c r="R4" s="12" t="s">
        <v>471</v>
      </c>
      <c r="T4" s="12" t="b">
        <v>0</v>
      </c>
      <c r="U4" s="12" t="s">
        <v>496</v>
      </c>
    </row>
    <row r="5" spans="2:21" x14ac:dyDescent="0.3">
      <c r="B5" s="12">
        <v>2</v>
      </c>
      <c r="C5" s="12" t="s">
        <v>11</v>
      </c>
      <c r="D5" s="12" t="s">
        <v>21</v>
      </c>
      <c r="E5" s="120" t="b">
        <f>INDEX($T$3:$T$4,MATCH(Анкета!$H$16,$U$3:$U$4,))</f>
        <v>0</v>
      </c>
      <c r="G5" s="12" t="s">
        <v>36</v>
      </c>
      <c r="H5" s="12" t="s">
        <v>300</v>
      </c>
      <c r="J5" s="12" t="s">
        <v>237</v>
      </c>
      <c r="L5" s="12" t="s">
        <v>251</v>
      </c>
      <c r="N5" s="15" t="s">
        <v>256</v>
      </c>
      <c r="P5" s="12" t="s">
        <v>284</v>
      </c>
    </row>
    <row r="6" spans="2:21" x14ac:dyDescent="0.3">
      <c r="B6" s="12">
        <v>2</v>
      </c>
      <c r="C6" s="12" t="s">
        <v>11</v>
      </c>
      <c r="D6" s="12" t="s">
        <v>22</v>
      </c>
      <c r="E6" s="120" t="b">
        <f>INDEX($T$3:$T$4,MATCH(Анкета!$H$17,$U$3:$U$4,))</f>
        <v>0</v>
      </c>
      <c r="G6" s="12" t="s">
        <v>37</v>
      </c>
      <c r="H6" s="12" t="s">
        <v>301</v>
      </c>
      <c r="L6" s="12" t="s">
        <v>252</v>
      </c>
      <c r="N6" s="15" t="s">
        <v>257</v>
      </c>
      <c r="P6" s="12" t="s">
        <v>285</v>
      </c>
    </row>
    <row r="7" spans="2:21" x14ac:dyDescent="0.3">
      <c r="B7" s="12">
        <v>2</v>
      </c>
      <c r="C7" s="12" t="s">
        <v>11</v>
      </c>
      <c r="D7" s="12" t="s">
        <v>23</v>
      </c>
      <c r="E7" s="120" t="b">
        <f>INDEX($T$3:$T$4,MATCH(Анкета!$H$18,$U$3:$U$4,))</f>
        <v>0</v>
      </c>
      <c r="G7" s="12" t="s">
        <v>38</v>
      </c>
      <c r="H7" s="12" t="s">
        <v>302</v>
      </c>
      <c r="L7" s="12" t="s">
        <v>253</v>
      </c>
      <c r="N7" s="15" t="s">
        <v>243</v>
      </c>
      <c r="P7" s="12" t="s">
        <v>286</v>
      </c>
    </row>
    <row r="8" spans="2:21" x14ac:dyDescent="0.3">
      <c r="B8" s="12">
        <v>2</v>
      </c>
      <c r="C8" s="12" t="s">
        <v>11</v>
      </c>
      <c r="D8" s="12" t="s">
        <v>24</v>
      </c>
      <c r="E8" s="120" t="b">
        <f>INDEX($T$3:$T$4,MATCH(Анкета!$H$19,$U$3:$U$4,))</f>
        <v>0</v>
      </c>
      <c r="G8" s="12" t="s">
        <v>39</v>
      </c>
      <c r="H8" s="12" t="s">
        <v>303</v>
      </c>
      <c r="N8" s="15" t="s">
        <v>265</v>
      </c>
      <c r="P8" s="12" t="s">
        <v>287</v>
      </c>
    </row>
    <row r="9" spans="2:21" x14ac:dyDescent="0.3">
      <c r="B9" s="12">
        <v>3</v>
      </c>
      <c r="C9" s="12" t="s">
        <v>0</v>
      </c>
      <c r="D9" s="12" t="s">
        <v>14</v>
      </c>
      <c r="E9" s="120" t="b">
        <f>INDEX($T$3:$T$4,MATCH(Анкета!$H$24,$U$3:$U$4,))</f>
        <v>0</v>
      </c>
      <c r="G9" s="12" t="s">
        <v>40</v>
      </c>
      <c r="H9" s="12" t="s">
        <v>304</v>
      </c>
      <c r="N9" s="15" t="s">
        <v>258</v>
      </c>
      <c r="P9" s="12" t="s">
        <v>288</v>
      </c>
    </row>
    <row r="10" spans="2:21" x14ac:dyDescent="0.3">
      <c r="B10" s="12">
        <v>3</v>
      </c>
      <c r="C10" s="12" t="s">
        <v>0</v>
      </c>
      <c r="D10" s="12" t="s">
        <v>15</v>
      </c>
      <c r="E10" s="120" t="b">
        <f>INDEX($T$3:$T$4,MATCH(Анкета!$H$25,$U$3:$U$4,))</f>
        <v>0</v>
      </c>
      <c r="G10" s="12" t="s">
        <v>41</v>
      </c>
      <c r="H10" s="12" t="s">
        <v>305</v>
      </c>
      <c r="N10" s="15" t="s">
        <v>259</v>
      </c>
      <c r="P10" s="12" t="s">
        <v>289</v>
      </c>
    </row>
    <row r="11" spans="2:21" x14ac:dyDescent="0.3">
      <c r="B11" s="12">
        <v>3</v>
      </c>
      <c r="C11" s="12" t="s">
        <v>0</v>
      </c>
      <c r="D11" s="12" t="s">
        <v>390</v>
      </c>
      <c r="E11" s="120" t="b">
        <f>INDEX($T$3:$T$4,MATCH(Анкета!$H$26,$U$3:$U$4,))</f>
        <v>0</v>
      </c>
      <c r="G11" s="12" t="s">
        <v>42</v>
      </c>
      <c r="H11" s="12" t="s">
        <v>306</v>
      </c>
      <c r="N11" s="15" t="s">
        <v>260</v>
      </c>
      <c r="P11" s="12" t="s">
        <v>290</v>
      </c>
    </row>
    <row r="12" spans="2:21" x14ac:dyDescent="0.3">
      <c r="B12" s="12">
        <v>4</v>
      </c>
      <c r="C12" s="12" t="s">
        <v>1</v>
      </c>
      <c r="D12" s="12" t="s">
        <v>17</v>
      </c>
      <c r="E12" s="120" t="b">
        <f>INDEX($T$3:$T$4,MATCH(Анкета!$H$27,$U$3:$U$4,))</f>
        <v>0</v>
      </c>
      <c r="G12" s="12" t="s">
        <v>43</v>
      </c>
      <c r="H12" s="12" t="s">
        <v>307</v>
      </c>
      <c r="N12" s="15" t="s">
        <v>263</v>
      </c>
      <c r="P12" s="12" t="s">
        <v>291</v>
      </c>
    </row>
    <row r="13" spans="2:21" x14ac:dyDescent="0.3">
      <c r="B13" s="12">
        <v>4</v>
      </c>
      <c r="C13" s="12" t="s">
        <v>1</v>
      </c>
      <c r="D13" s="12" t="s">
        <v>18</v>
      </c>
      <c r="E13" s="120" t="b">
        <f>INDEX($T$3:$T$4,MATCH(Анкета!$H$28,$U$3:$U$4,))</f>
        <v>0</v>
      </c>
      <c r="G13" s="12" t="s">
        <v>44</v>
      </c>
      <c r="H13" s="12" t="s">
        <v>308</v>
      </c>
      <c r="N13" s="15" t="s">
        <v>264</v>
      </c>
      <c r="P13" s="12" t="s">
        <v>292</v>
      </c>
    </row>
    <row r="14" spans="2:21" ht="43.2" x14ac:dyDescent="0.3">
      <c r="B14" s="12">
        <v>4</v>
      </c>
      <c r="C14" s="12" t="s">
        <v>1</v>
      </c>
      <c r="D14" s="12" t="s">
        <v>19</v>
      </c>
      <c r="E14" s="120" t="b">
        <f>INDEX($T$3:$T$4,MATCH(Анкета!$H$29,$U$3:$U$4,))</f>
        <v>0</v>
      </c>
      <c r="G14" s="12" t="s">
        <v>45</v>
      </c>
      <c r="H14" s="12" t="s">
        <v>309</v>
      </c>
      <c r="N14" s="15" t="s">
        <v>261</v>
      </c>
      <c r="P14" s="32" t="s">
        <v>293</v>
      </c>
    </row>
    <row r="15" spans="2:21" x14ac:dyDescent="0.3">
      <c r="B15" s="12">
        <v>5</v>
      </c>
      <c r="C15" s="12" t="s">
        <v>419</v>
      </c>
      <c r="D15" s="12" t="s">
        <v>29</v>
      </c>
      <c r="E15" s="120" t="b">
        <f>INDEX($T$3:$T$4,MATCH(Анкета!$H$30,$U$3:$U$4,))</f>
        <v>0</v>
      </c>
      <c r="G15" s="12" t="s">
        <v>46</v>
      </c>
      <c r="H15" s="12" t="s">
        <v>310</v>
      </c>
      <c r="N15" s="16" t="s">
        <v>262</v>
      </c>
    </row>
    <row r="16" spans="2:21" x14ac:dyDescent="0.3">
      <c r="B16" s="12">
        <v>5</v>
      </c>
      <c r="C16" s="12" t="s">
        <v>419</v>
      </c>
      <c r="D16" s="12" t="s">
        <v>30</v>
      </c>
      <c r="E16" s="120" t="b">
        <f>INDEX($T$3:$T$4,MATCH(Анкета!$H$31,$U$3:$U$4,))</f>
        <v>0</v>
      </c>
      <c r="G16" s="12" t="s">
        <v>47</v>
      </c>
      <c r="H16" s="12" t="s">
        <v>311</v>
      </c>
    </row>
    <row r="17" spans="2:8" x14ac:dyDescent="0.3">
      <c r="B17" s="12">
        <v>5</v>
      </c>
      <c r="C17" s="12" t="s">
        <v>419</v>
      </c>
      <c r="D17" s="12" t="s">
        <v>31</v>
      </c>
      <c r="E17" s="120" t="b">
        <f>INDEX($T$3:$T$4,MATCH(Анкета!$H$32,$U$3:$U$4,))</f>
        <v>0</v>
      </c>
      <c r="G17" s="12" t="s">
        <v>48</v>
      </c>
      <c r="H17" s="12" t="s">
        <v>312</v>
      </c>
    </row>
    <row r="18" spans="2:8" x14ac:dyDescent="0.3">
      <c r="B18" s="12">
        <v>5</v>
      </c>
      <c r="C18" s="12" t="s">
        <v>419</v>
      </c>
      <c r="D18" s="12" t="s">
        <v>453</v>
      </c>
      <c r="E18" s="120" t="b">
        <f>INDEX($T$3:$T$4,MATCH(Анкета!$H$33,$U$3:$U$4,))</f>
        <v>0</v>
      </c>
      <c r="G18" s="12" t="s">
        <v>49</v>
      </c>
      <c r="H18" s="12" t="s">
        <v>313</v>
      </c>
    </row>
    <row r="19" spans="2:8" x14ac:dyDescent="0.3">
      <c r="B19" s="12">
        <v>6</v>
      </c>
      <c r="C19" s="12" t="s">
        <v>239</v>
      </c>
      <c r="D19" s="12" t="s">
        <v>21</v>
      </c>
      <c r="E19" s="120" t="b">
        <f>INDEX($T$3:$T$4,MATCH(Анкета!$H$20,$U$3:$U$4,))</f>
        <v>0</v>
      </c>
      <c r="G19" s="12" t="s">
        <v>50</v>
      </c>
      <c r="H19" s="12" t="s">
        <v>314</v>
      </c>
    </row>
    <row r="20" spans="2:8" x14ac:dyDescent="0.3">
      <c r="B20" s="12">
        <v>6</v>
      </c>
      <c r="C20" s="12" t="s">
        <v>239</v>
      </c>
      <c r="D20" s="12" t="s">
        <v>22</v>
      </c>
      <c r="E20" s="120" t="b">
        <f>INDEX($T$3:$T$4,MATCH(Анкета!$H$21,$U$3:$U$4,))</f>
        <v>0</v>
      </c>
      <c r="G20" s="12" t="s">
        <v>51</v>
      </c>
      <c r="H20" s="12" t="s">
        <v>315</v>
      </c>
    </row>
    <row r="21" spans="2:8" x14ac:dyDescent="0.3">
      <c r="B21" s="12">
        <v>6</v>
      </c>
      <c r="C21" s="12" t="s">
        <v>239</v>
      </c>
      <c r="D21" s="12" t="s">
        <v>24</v>
      </c>
      <c r="E21" s="120" t="b">
        <f>INDEX($T$3:$T$4,MATCH(Анкета!$H$22,$U$3:$U$4,))</f>
        <v>0</v>
      </c>
      <c r="G21" s="12" t="s">
        <v>52</v>
      </c>
      <c r="H21" s="12" t="s">
        <v>316</v>
      </c>
    </row>
    <row r="22" spans="2:8" ht="14.1" customHeight="1" x14ac:dyDescent="0.3">
      <c r="B22" s="12">
        <v>7</v>
      </c>
      <c r="C22" s="12" t="s">
        <v>240</v>
      </c>
      <c r="D22" s="12" t="s">
        <v>23</v>
      </c>
      <c r="E22" s="120" t="b">
        <f>INDEX($T$3:$T$4,MATCH(Анкета!$H$23,$U$3:$U$4,))</f>
        <v>0</v>
      </c>
      <c r="G22" s="12" t="s">
        <v>53</v>
      </c>
      <c r="H22" s="12" t="s">
        <v>317</v>
      </c>
    </row>
    <row r="23" spans="2:8" x14ac:dyDescent="0.3">
      <c r="G23" s="12" t="s">
        <v>54</v>
      </c>
      <c r="H23" s="12" t="s">
        <v>318</v>
      </c>
    </row>
    <row r="24" spans="2:8" x14ac:dyDescent="0.3">
      <c r="G24" s="12" t="s">
        <v>55</v>
      </c>
      <c r="H24" s="12" t="s">
        <v>319</v>
      </c>
    </row>
    <row r="25" spans="2:8" x14ac:dyDescent="0.3">
      <c r="G25" s="12" t="s">
        <v>56</v>
      </c>
      <c r="H25" s="12" t="s">
        <v>320</v>
      </c>
    </row>
    <row r="26" spans="2:8" x14ac:dyDescent="0.3">
      <c r="G26" s="12" t="s">
        <v>57</v>
      </c>
      <c r="H26" s="12" t="s">
        <v>321</v>
      </c>
    </row>
    <row r="27" spans="2:8" x14ac:dyDescent="0.3">
      <c r="G27" s="12" t="s">
        <v>58</v>
      </c>
      <c r="H27" s="12" t="s">
        <v>322</v>
      </c>
    </row>
    <row r="28" spans="2:8" x14ac:dyDescent="0.3">
      <c r="G28" s="12" t="s">
        <v>59</v>
      </c>
      <c r="H28" s="12" t="s">
        <v>323</v>
      </c>
    </row>
    <row r="29" spans="2:8" x14ac:dyDescent="0.3">
      <c r="G29" s="12" t="s">
        <v>60</v>
      </c>
      <c r="H29" s="12" t="s">
        <v>324</v>
      </c>
    </row>
    <row r="30" spans="2:8" x14ac:dyDescent="0.3">
      <c r="G30" s="12" t="s">
        <v>61</v>
      </c>
      <c r="H30" s="12" t="s">
        <v>325</v>
      </c>
    </row>
    <row r="31" spans="2:8" x14ac:dyDescent="0.3">
      <c r="G31" s="12" t="s">
        <v>62</v>
      </c>
      <c r="H31" s="12" t="s">
        <v>326</v>
      </c>
    </row>
    <row r="32" spans="2:8" x14ac:dyDescent="0.3">
      <c r="G32" s="12" t="s">
        <v>63</v>
      </c>
      <c r="H32" s="12" t="s">
        <v>327</v>
      </c>
    </row>
    <row r="33" spans="7:8" x14ac:dyDescent="0.3">
      <c r="G33" s="12" t="s">
        <v>64</v>
      </c>
      <c r="H33" s="12" t="s">
        <v>328</v>
      </c>
    </row>
    <row r="34" spans="7:8" x14ac:dyDescent="0.3">
      <c r="G34" s="12" t="s">
        <v>65</v>
      </c>
      <c r="H34" s="12" t="s">
        <v>329</v>
      </c>
    </row>
    <row r="35" spans="7:8" x14ac:dyDescent="0.3">
      <c r="G35" s="12" t="s">
        <v>66</v>
      </c>
      <c r="H35" s="12" t="s">
        <v>330</v>
      </c>
    </row>
    <row r="36" spans="7:8" x14ac:dyDescent="0.3">
      <c r="G36" s="12" t="s">
        <v>67</v>
      </c>
      <c r="H36" s="12" t="s">
        <v>331</v>
      </c>
    </row>
    <row r="37" spans="7:8" x14ac:dyDescent="0.3">
      <c r="G37" s="12" t="s">
        <v>68</v>
      </c>
      <c r="H37" s="12" t="s">
        <v>332</v>
      </c>
    </row>
    <row r="38" spans="7:8" x14ac:dyDescent="0.3">
      <c r="G38" s="12" t="s">
        <v>69</v>
      </c>
      <c r="H38" s="12" t="s">
        <v>333</v>
      </c>
    </row>
    <row r="39" spans="7:8" x14ac:dyDescent="0.3">
      <c r="G39" s="12" t="s">
        <v>70</v>
      </c>
      <c r="H39" s="12" t="s">
        <v>334</v>
      </c>
    </row>
    <row r="40" spans="7:8" x14ac:dyDescent="0.3">
      <c r="G40" s="12" t="s">
        <v>71</v>
      </c>
      <c r="H40" s="12" t="s">
        <v>335</v>
      </c>
    </row>
    <row r="41" spans="7:8" x14ac:dyDescent="0.3">
      <c r="G41" s="12" t="s">
        <v>72</v>
      </c>
      <c r="H41" s="12" t="s">
        <v>336</v>
      </c>
    </row>
    <row r="42" spans="7:8" x14ac:dyDescent="0.3">
      <c r="G42" s="12" t="s">
        <v>73</v>
      </c>
      <c r="H42" s="12" t="s">
        <v>337</v>
      </c>
    </row>
    <row r="43" spans="7:8" x14ac:dyDescent="0.3">
      <c r="G43" s="12" t="s">
        <v>74</v>
      </c>
      <c r="H43" s="12" t="s">
        <v>338</v>
      </c>
    </row>
    <row r="44" spans="7:8" x14ac:dyDescent="0.3">
      <c r="G44" s="12" t="s">
        <v>75</v>
      </c>
      <c r="H44" s="12" t="s">
        <v>339</v>
      </c>
    </row>
    <row r="45" spans="7:8" x14ac:dyDescent="0.3">
      <c r="G45" s="12" t="s">
        <v>76</v>
      </c>
      <c r="H45" s="12" t="s">
        <v>340</v>
      </c>
    </row>
    <row r="46" spans="7:8" x14ac:dyDescent="0.3">
      <c r="G46" s="12" t="s">
        <v>77</v>
      </c>
      <c r="H46" s="12" t="s">
        <v>341</v>
      </c>
    </row>
    <row r="47" spans="7:8" x14ac:dyDescent="0.3">
      <c r="G47" s="12" t="s">
        <v>78</v>
      </c>
      <c r="H47" s="12" t="s">
        <v>342</v>
      </c>
    </row>
    <row r="48" spans="7:8" x14ac:dyDescent="0.3">
      <c r="G48" s="12" t="s">
        <v>79</v>
      </c>
      <c r="H48" s="12" t="s">
        <v>343</v>
      </c>
    </row>
    <row r="49" spans="7:8" x14ac:dyDescent="0.3">
      <c r="G49" s="12" t="s">
        <v>80</v>
      </c>
      <c r="H49" s="12" t="s">
        <v>344</v>
      </c>
    </row>
    <row r="50" spans="7:8" x14ac:dyDescent="0.3">
      <c r="G50" s="12" t="s">
        <v>81</v>
      </c>
      <c r="H50" s="12" t="s">
        <v>345</v>
      </c>
    </row>
    <row r="51" spans="7:8" x14ac:dyDescent="0.3">
      <c r="G51" s="12" t="s">
        <v>82</v>
      </c>
      <c r="H51" s="12" t="s">
        <v>346</v>
      </c>
    </row>
    <row r="52" spans="7:8" x14ac:dyDescent="0.3">
      <c r="G52" s="12" t="s">
        <v>83</v>
      </c>
      <c r="H52" s="12" t="s">
        <v>347</v>
      </c>
    </row>
    <row r="53" spans="7:8" x14ac:dyDescent="0.3">
      <c r="G53" s="12" t="s">
        <v>84</v>
      </c>
      <c r="H53" s="12" t="s">
        <v>348</v>
      </c>
    </row>
    <row r="54" spans="7:8" x14ac:dyDescent="0.3">
      <c r="G54" s="12" t="s">
        <v>85</v>
      </c>
      <c r="H54" s="12" t="s">
        <v>349</v>
      </c>
    </row>
    <row r="55" spans="7:8" x14ac:dyDescent="0.3">
      <c r="G55" s="12" t="s">
        <v>86</v>
      </c>
      <c r="H55" s="12" t="s">
        <v>350</v>
      </c>
    </row>
    <row r="56" spans="7:8" x14ac:dyDescent="0.3">
      <c r="G56" s="12" t="s">
        <v>87</v>
      </c>
      <c r="H56" s="12" t="s">
        <v>351</v>
      </c>
    </row>
    <row r="57" spans="7:8" x14ac:dyDescent="0.3">
      <c r="G57" s="12" t="s">
        <v>88</v>
      </c>
      <c r="H57" s="12" t="s">
        <v>352</v>
      </c>
    </row>
    <row r="58" spans="7:8" x14ac:dyDescent="0.3">
      <c r="G58" s="12" t="s">
        <v>89</v>
      </c>
      <c r="H58" s="12" t="s">
        <v>353</v>
      </c>
    </row>
    <row r="59" spans="7:8" x14ac:dyDescent="0.3">
      <c r="G59" s="12" t="s">
        <v>90</v>
      </c>
      <c r="H59" s="12" t="s">
        <v>354</v>
      </c>
    </row>
    <row r="60" spans="7:8" x14ac:dyDescent="0.3">
      <c r="G60" s="12" t="s">
        <v>91</v>
      </c>
      <c r="H60" s="12" t="s">
        <v>355</v>
      </c>
    </row>
    <row r="61" spans="7:8" x14ac:dyDescent="0.3">
      <c r="G61" s="12" t="s">
        <v>92</v>
      </c>
      <c r="H61" s="12" t="s">
        <v>356</v>
      </c>
    </row>
    <row r="62" spans="7:8" x14ac:dyDescent="0.3">
      <c r="G62" s="12" t="s">
        <v>93</v>
      </c>
      <c r="H62" s="12" t="s">
        <v>357</v>
      </c>
    </row>
    <row r="63" spans="7:8" x14ac:dyDescent="0.3">
      <c r="G63" s="12" t="s">
        <v>94</v>
      </c>
      <c r="H63" s="12" t="s">
        <v>358</v>
      </c>
    </row>
    <row r="64" spans="7:8" x14ac:dyDescent="0.3">
      <c r="G64" s="12" t="s">
        <v>95</v>
      </c>
      <c r="H64" s="12" t="s">
        <v>359</v>
      </c>
    </row>
    <row r="65" spans="7:8" x14ac:dyDescent="0.3">
      <c r="G65" s="12" t="s">
        <v>96</v>
      </c>
      <c r="H65" s="12" t="s">
        <v>360</v>
      </c>
    </row>
    <row r="66" spans="7:8" x14ac:dyDescent="0.3">
      <c r="G66" s="12" t="s">
        <v>97</v>
      </c>
      <c r="H66" s="12" t="s">
        <v>361</v>
      </c>
    </row>
    <row r="67" spans="7:8" x14ac:dyDescent="0.3">
      <c r="G67" s="12" t="s">
        <v>98</v>
      </c>
      <c r="H67" s="12" t="s">
        <v>362</v>
      </c>
    </row>
    <row r="68" spans="7:8" x14ac:dyDescent="0.3">
      <c r="G68" s="12" t="s">
        <v>99</v>
      </c>
      <c r="H68" s="12" t="s">
        <v>363</v>
      </c>
    </row>
    <row r="69" spans="7:8" x14ac:dyDescent="0.3">
      <c r="G69" s="12" t="s">
        <v>100</v>
      </c>
      <c r="H69" s="12" t="s">
        <v>364</v>
      </c>
    </row>
    <row r="70" spans="7:8" x14ac:dyDescent="0.3">
      <c r="G70" s="12" t="s">
        <v>101</v>
      </c>
      <c r="H70" s="12" t="s">
        <v>365</v>
      </c>
    </row>
    <row r="71" spans="7:8" x14ac:dyDescent="0.3">
      <c r="G71" s="12" t="s">
        <v>102</v>
      </c>
      <c r="H71" s="12" t="s">
        <v>366</v>
      </c>
    </row>
    <row r="72" spans="7:8" x14ac:dyDescent="0.3">
      <c r="G72" s="12" t="s">
        <v>103</v>
      </c>
      <c r="H72" s="12" t="s">
        <v>367</v>
      </c>
    </row>
    <row r="73" spans="7:8" x14ac:dyDescent="0.3">
      <c r="G73" s="12" t="s">
        <v>104</v>
      </c>
      <c r="H73" s="12" t="s">
        <v>368</v>
      </c>
    </row>
    <row r="74" spans="7:8" x14ac:dyDescent="0.3">
      <c r="G74" s="12" t="s">
        <v>105</v>
      </c>
      <c r="H74" s="12" t="s">
        <v>369</v>
      </c>
    </row>
    <row r="75" spans="7:8" x14ac:dyDescent="0.3">
      <c r="G75" s="12" t="s">
        <v>106</v>
      </c>
      <c r="H75" s="12" t="s">
        <v>370</v>
      </c>
    </row>
    <row r="76" spans="7:8" x14ac:dyDescent="0.3">
      <c r="G76" s="12" t="s">
        <v>107</v>
      </c>
      <c r="H76" s="12" t="s">
        <v>371</v>
      </c>
    </row>
    <row r="77" spans="7:8" x14ac:dyDescent="0.3">
      <c r="G77" s="12" t="s">
        <v>108</v>
      </c>
      <c r="H77" s="12" t="s">
        <v>372</v>
      </c>
    </row>
    <row r="78" spans="7:8" x14ac:dyDescent="0.3">
      <c r="G78" s="12" t="s">
        <v>109</v>
      </c>
      <c r="H78" s="12" t="s">
        <v>373</v>
      </c>
    </row>
    <row r="79" spans="7:8" x14ac:dyDescent="0.3">
      <c r="G79" s="12" t="s">
        <v>110</v>
      </c>
      <c r="H79" s="12" t="s">
        <v>374</v>
      </c>
    </row>
    <row r="80" spans="7:8" x14ac:dyDescent="0.3">
      <c r="G80" s="12" t="s">
        <v>111</v>
      </c>
      <c r="H80" s="12" t="s">
        <v>375</v>
      </c>
    </row>
    <row r="81" spans="7:8" x14ac:dyDescent="0.3">
      <c r="G81" s="12" t="s">
        <v>112</v>
      </c>
      <c r="H81" s="12" t="s">
        <v>376</v>
      </c>
    </row>
    <row r="82" spans="7:8" x14ac:dyDescent="0.3">
      <c r="G82" s="12" t="s">
        <v>113</v>
      </c>
      <c r="H82" s="12" t="s">
        <v>377</v>
      </c>
    </row>
    <row r="83" spans="7:8" x14ac:dyDescent="0.3">
      <c r="G83" s="12" t="s">
        <v>114</v>
      </c>
      <c r="H83" s="12" t="s">
        <v>378</v>
      </c>
    </row>
    <row r="84" spans="7:8" x14ac:dyDescent="0.3">
      <c r="G84" s="12" t="s">
        <v>115</v>
      </c>
      <c r="H84" s="12" t="s">
        <v>379</v>
      </c>
    </row>
    <row r="85" spans="7:8" x14ac:dyDescent="0.3">
      <c r="G85" s="12" t="s">
        <v>116</v>
      </c>
      <c r="H85" s="12" t="s">
        <v>380</v>
      </c>
    </row>
    <row r="86" spans="7:8" x14ac:dyDescent="0.3">
      <c r="G86" s="12" t="s">
        <v>117</v>
      </c>
      <c r="H86" s="12" t="s">
        <v>381</v>
      </c>
    </row>
    <row r="87" spans="7:8" x14ac:dyDescent="0.3">
      <c r="G87" s="12" t="s">
        <v>118</v>
      </c>
      <c r="H87" s="12" t="s">
        <v>382</v>
      </c>
    </row>
    <row r="88" spans="7:8" x14ac:dyDescent="0.3">
      <c r="G88" s="12" t="s">
        <v>119</v>
      </c>
      <c r="H88" s="12" t="s">
        <v>383</v>
      </c>
    </row>
    <row r="89" spans="7:8" x14ac:dyDescent="0.3">
      <c r="G89" s="12" t="s">
        <v>120</v>
      </c>
      <c r="H89" s="12" t="s">
        <v>384</v>
      </c>
    </row>
    <row r="90" spans="7:8" x14ac:dyDescent="0.3">
      <c r="G90" s="12" t="s">
        <v>121</v>
      </c>
      <c r="H90" s="12" t="s">
        <v>385</v>
      </c>
    </row>
    <row r="91" spans="7:8" x14ac:dyDescent="0.3">
      <c r="G91" s="12" t="s">
        <v>122</v>
      </c>
      <c r="H91" s="12" t="s">
        <v>386</v>
      </c>
    </row>
    <row r="92" spans="7:8" x14ac:dyDescent="0.3">
      <c r="G92" s="12" t="s">
        <v>123</v>
      </c>
      <c r="H92" s="12" t="s">
        <v>387</v>
      </c>
    </row>
    <row r="93" spans="7:8" x14ac:dyDescent="0.3">
      <c r="G93" s="12" t="s">
        <v>124</v>
      </c>
    </row>
    <row r="94" spans="7:8" x14ac:dyDescent="0.3">
      <c r="G94" s="12" t="s">
        <v>125</v>
      </c>
    </row>
    <row r="95" spans="7:8" x14ac:dyDescent="0.3">
      <c r="G95" s="12" t="s">
        <v>126</v>
      </c>
    </row>
    <row r="96" spans="7:8" x14ac:dyDescent="0.3">
      <c r="G96" s="12" t="s">
        <v>127</v>
      </c>
    </row>
    <row r="97" spans="7:7" x14ac:dyDescent="0.3">
      <c r="G97" s="12" t="s">
        <v>128</v>
      </c>
    </row>
    <row r="98" spans="7:7" x14ac:dyDescent="0.3">
      <c r="G98" s="12" t="s">
        <v>129</v>
      </c>
    </row>
    <row r="99" spans="7:7" x14ac:dyDescent="0.3">
      <c r="G99" s="12" t="s">
        <v>130</v>
      </c>
    </row>
    <row r="100" spans="7:7" x14ac:dyDescent="0.3">
      <c r="G100" s="12" t="s">
        <v>131</v>
      </c>
    </row>
    <row r="101" spans="7:7" x14ac:dyDescent="0.3">
      <c r="G101" s="12" t="s">
        <v>132</v>
      </c>
    </row>
    <row r="102" spans="7:7" x14ac:dyDescent="0.3">
      <c r="G102" s="12" t="s">
        <v>133</v>
      </c>
    </row>
    <row r="103" spans="7:7" x14ac:dyDescent="0.3">
      <c r="G103" s="12" t="s">
        <v>134</v>
      </c>
    </row>
    <row r="104" spans="7:7" x14ac:dyDescent="0.3">
      <c r="G104" s="12" t="s">
        <v>135</v>
      </c>
    </row>
    <row r="105" spans="7:7" x14ac:dyDescent="0.3">
      <c r="G105" s="12" t="s">
        <v>136</v>
      </c>
    </row>
    <row r="106" spans="7:7" x14ac:dyDescent="0.3">
      <c r="G106" s="12" t="s">
        <v>137</v>
      </c>
    </row>
    <row r="107" spans="7:7" x14ac:dyDescent="0.3">
      <c r="G107" s="12" t="s">
        <v>138</v>
      </c>
    </row>
    <row r="108" spans="7:7" x14ac:dyDescent="0.3">
      <c r="G108" s="12" t="s">
        <v>139</v>
      </c>
    </row>
    <row r="109" spans="7:7" x14ac:dyDescent="0.3">
      <c r="G109" s="12" t="s">
        <v>140</v>
      </c>
    </row>
    <row r="110" spans="7:7" x14ac:dyDescent="0.3">
      <c r="G110" s="12" t="s">
        <v>141</v>
      </c>
    </row>
    <row r="111" spans="7:7" x14ac:dyDescent="0.3">
      <c r="G111" s="12" t="s">
        <v>142</v>
      </c>
    </row>
    <row r="112" spans="7:7" x14ac:dyDescent="0.3">
      <c r="G112" s="12" t="s">
        <v>143</v>
      </c>
    </row>
    <row r="113" spans="7:7" x14ac:dyDescent="0.3">
      <c r="G113" s="12" t="s">
        <v>144</v>
      </c>
    </row>
    <row r="114" spans="7:7" x14ac:dyDescent="0.3">
      <c r="G114" s="12" t="s">
        <v>145</v>
      </c>
    </row>
    <row r="115" spans="7:7" x14ac:dyDescent="0.3">
      <c r="G115" s="12" t="s">
        <v>146</v>
      </c>
    </row>
    <row r="116" spans="7:7" x14ac:dyDescent="0.3">
      <c r="G116" s="12" t="s">
        <v>147</v>
      </c>
    </row>
    <row r="117" spans="7:7" x14ac:dyDescent="0.3">
      <c r="G117" s="12" t="s">
        <v>148</v>
      </c>
    </row>
    <row r="118" spans="7:7" x14ac:dyDescent="0.3">
      <c r="G118" s="12" t="s">
        <v>149</v>
      </c>
    </row>
    <row r="119" spans="7:7" x14ac:dyDescent="0.3">
      <c r="G119" s="12" t="s">
        <v>150</v>
      </c>
    </row>
    <row r="120" spans="7:7" x14ac:dyDescent="0.3">
      <c r="G120" s="12" t="s">
        <v>151</v>
      </c>
    </row>
    <row r="121" spans="7:7" x14ac:dyDescent="0.3">
      <c r="G121" s="12" t="s">
        <v>152</v>
      </c>
    </row>
    <row r="122" spans="7:7" x14ac:dyDescent="0.3">
      <c r="G122" s="12" t="s">
        <v>153</v>
      </c>
    </row>
    <row r="123" spans="7:7" x14ac:dyDescent="0.3">
      <c r="G123" s="12" t="s">
        <v>154</v>
      </c>
    </row>
    <row r="124" spans="7:7" x14ac:dyDescent="0.3">
      <c r="G124" s="12" t="s">
        <v>155</v>
      </c>
    </row>
    <row r="125" spans="7:7" x14ac:dyDescent="0.3">
      <c r="G125" s="12" t="s">
        <v>156</v>
      </c>
    </row>
    <row r="126" spans="7:7" x14ac:dyDescent="0.3">
      <c r="G126" s="12" t="s">
        <v>157</v>
      </c>
    </row>
    <row r="127" spans="7:7" x14ac:dyDescent="0.3">
      <c r="G127" s="12" t="s">
        <v>158</v>
      </c>
    </row>
    <row r="128" spans="7:7" x14ac:dyDescent="0.3">
      <c r="G128" s="12" t="s">
        <v>159</v>
      </c>
    </row>
    <row r="129" spans="7:7" x14ac:dyDescent="0.3">
      <c r="G129" s="12" t="s">
        <v>160</v>
      </c>
    </row>
    <row r="130" spans="7:7" x14ac:dyDescent="0.3">
      <c r="G130" s="12" t="s">
        <v>161</v>
      </c>
    </row>
    <row r="131" spans="7:7" x14ac:dyDescent="0.3">
      <c r="G131" s="12" t="s">
        <v>162</v>
      </c>
    </row>
    <row r="132" spans="7:7" x14ac:dyDescent="0.3">
      <c r="G132" s="12" t="s">
        <v>163</v>
      </c>
    </row>
    <row r="133" spans="7:7" x14ac:dyDescent="0.3">
      <c r="G133" s="12" t="s">
        <v>164</v>
      </c>
    </row>
    <row r="134" spans="7:7" x14ac:dyDescent="0.3">
      <c r="G134" s="12" t="s">
        <v>165</v>
      </c>
    </row>
    <row r="135" spans="7:7" x14ac:dyDescent="0.3">
      <c r="G135" s="12" t="s">
        <v>166</v>
      </c>
    </row>
    <row r="136" spans="7:7" x14ac:dyDescent="0.3">
      <c r="G136" s="12" t="s">
        <v>167</v>
      </c>
    </row>
    <row r="137" spans="7:7" x14ac:dyDescent="0.3">
      <c r="G137" s="12" t="s">
        <v>168</v>
      </c>
    </row>
    <row r="138" spans="7:7" x14ac:dyDescent="0.3">
      <c r="G138" s="12" t="s">
        <v>169</v>
      </c>
    </row>
    <row r="139" spans="7:7" x14ac:dyDescent="0.3">
      <c r="G139" s="12" t="s">
        <v>170</v>
      </c>
    </row>
    <row r="140" spans="7:7" x14ac:dyDescent="0.3">
      <c r="G140" s="12" t="s">
        <v>172</v>
      </c>
    </row>
    <row r="141" spans="7:7" x14ac:dyDescent="0.3">
      <c r="G141" s="12" t="s">
        <v>173</v>
      </c>
    </row>
    <row r="142" spans="7:7" x14ac:dyDescent="0.3">
      <c r="G142" s="12" t="s">
        <v>174</v>
      </c>
    </row>
    <row r="143" spans="7:7" x14ac:dyDescent="0.3">
      <c r="G143" s="12" t="s">
        <v>175</v>
      </c>
    </row>
    <row r="144" spans="7:7" x14ac:dyDescent="0.3">
      <c r="G144" s="12" t="s">
        <v>176</v>
      </c>
    </row>
    <row r="145" spans="7:7" x14ac:dyDescent="0.3">
      <c r="G145" s="12" t="s">
        <v>177</v>
      </c>
    </row>
    <row r="146" spans="7:7" x14ac:dyDescent="0.3">
      <c r="G146" s="12" t="s">
        <v>178</v>
      </c>
    </row>
    <row r="147" spans="7:7" x14ac:dyDescent="0.3">
      <c r="G147" s="12" t="s">
        <v>179</v>
      </c>
    </row>
    <row r="148" spans="7:7" x14ac:dyDescent="0.3">
      <c r="G148" s="12" t="s">
        <v>180</v>
      </c>
    </row>
    <row r="149" spans="7:7" x14ac:dyDescent="0.3">
      <c r="G149" s="12" t="s">
        <v>181</v>
      </c>
    </row>
    <row r="150" spans="7:7" x14ac:dyDescent="0.3">
      <c r="G150" s="12" t="s">
        <v>182</v>
      </c>
    </row>
    <row r="151" spans="7:7" x14ac:dyDescent="0.3">
      <c r="G151" s="12" t="s">
        <v>183</v>
      </c>
    </row>
    <row r="152" spans="7:7" x14ac:dyDescent="0.3">
      <c r="G152" s="12" t="s">
        <v>184</v>
      </c>
    </row>
    <row r="153" spans="7:7" x14ac:dyDescent="0.3">
      <c r="G153" s="12" t="s">
        <v>185</v>
      </c>
    </row>
    <row r="154" spans="7:7" x14ac:dyDescent="0.3">
      <c r="G154" s="12" t="s">
        <v>186</v>
      </c>
    </row>
    <row r="155" spans="7:7" x14ac:dyDescent="0.3">
      <c r="G155" s="12" t="s">
        <v>187</v>
      </c>
    </row>
    <row r="156" spans="7:7" x14ac:dyDescent="0.3">
      <c r="G156" s="12" t="s">
        <v>188</v>
      </c>
    </row>
    <row r="157" spans="7:7" x14ac:dyDescent="0.3">
      <c r="G157" s="12" t="s">
        <v>189</v>
      </c>
    </row>
    <row r="158" spans="7:7" x14ac:dyDescent="0.3">
      <c r="G158" s="12" t="s">
        <v>190</v>
      </c>
    </row>
    <row r="159" spans="7:7" x14ac:dyDescent="0.3">
      <c r="G159" s="12" t="s">
        <v>191</v>
      </c>
    </row>
    <row r="160" spans="7:7" x14ac:dyDescent="0.3">
      <c r="G160" s="12" t="s">
        <v>192</v>
      </c>
    </row>
    <row r="161" spans="7:7" x14ac:dyDescent="0.3">
      <c r="G161" s="12" t="s">
        <v>193</v>
      </c>
    </row>
    <row r="162" spans="7:7" x14ac:dyDescent="0.3">
      <c r="G162" s="12" t="s">
        <v>194</v>
      </c>
    </row>
    <row r="163" spans="7:7" x14ac:dyDescent="0.3">
      <c r="G163" s="12" t="s">
        <v>195</v>
      </c>
    </row>
    <row r="164" spans="7:7" x14ac:dyDescent="0.3">
      <c r="G164" s="12" t="s">
        <v>196</v>
      </c>
    </row>
    <row r="165" spans="7:7" x14ac:dyDescent="0.3">
      <c r="G165" s="12" t="s">
        <v>197</v>
      </c>
    </row>
    <row r="166" spans="7:7" x14ac:dyDescent="0.3">
      <c r="G166" s="12" t="s">
        <v>198</v>
      </c>
    </row>
    <row r="167" spans="7:7" x14ac:dyDescent="0.3">
      <c r="G167" s="12" t="s">
        <v>199</v>
      </c>
    </row>
    <row r="168" spans="7:7" x14ac:dyDescent="0.3">
      <c r="G168" s="12" t="s">
        <v>200</v>
      </c>
    </row>
    <row r="169" spans="7:7" x14ac:dyDescent="0.3">
      <c r="G169" s="12" t="s">
        <v>201</v>
      </c>
    </row>
    <row r="170" spans="7:7" x14ac:dyDescent="0.3">
      <c r="G170" s="12" t="s">
        <v>202</v>
      </c>
    </row>
    <row r="171" spans="7:7" x14ac:dyDescent="0.3">
      <c r="G171" s="12" t="s">
        <v>203</v>
      </c>
    </row>
    <row r="172" spans="7:7" x14ac:dyDescent="0.3">
      <c r="G172" s="12" t="s">
        <v>204</v>
      </c>
    </row>
    <row r="173" spans="7:7" x14ac:dyDescent="0.3">
      <c r="G173" s="12" t="s">
        <v>205</v>
      </c>
    </row>
    <row r="174" spans="7:7" x14ac:dyDescent="0.3">
      <c r="G174" s="12" t="s">
        <v>206</v>
      </c>
    </row>
    <row r="175" spans="7:7" x14ac:dyDescent="0.3">
      <c r="G175" s="12" t="s">
        <v>207</v>
      </c>
    </row>
    <row r="176" spans="7:7" x14ac:dyDescent="0.3">
      <c r="G176" s="12" t="s">
        <v>208</v>
      </c>
    </row>
    <row r="177" spans="7:7" x14ac:dyDescent="0.3">
      <c r="G177" s="12" t="s">
        <v>209</v>
      </c>
    </row>
    <row r="178" spans="7:7" x14ac:dyDescent="0.3">
      <c r="G178" s="12" t="s">
        <v>210</v>
      </c>
    </row>
    <row r="179" spans="7:7" x14ac:dyDescent="0.3">
      <c r="G179" s="12" t="s">
        <v>211</v>
      </c>
    </row>
    <row r="180" spans="7:7" x14ac:dyDescent="0.3">
      <c r="G180" s="12" t="s">
        <v>212</v>
      </c>
    </row>
    <row r="181" spans="7:7" x14ac:dyDescent="0.3">
      <c r="G181" s="12" t="s">
        <v>213</v>
      </c>
    </row>
    <row r="182" spans="7:7" x14ac:dyDescent="0.3">
      <c r="G182" s="12" t="s">
        <v>214</v>
      </c>
    </row>
    <row r="183" spans="7:7" x14ac:dyDescent="0.3">
      <c r="G183" s="12" t="s">
        <v>215</v>
      </c>
    </row>
    <row r="184" spans="7:7" x14ac:dyDescent="0.3">
      <c r="G184" s="12" t="s">
        <v>216</v>
      </c>
    </row>
    <row r="185" spans="7:7" x14ac:dyDescent="0.3">
      <c r="G185" s="12" t="s">
        <v>217</v>
      </c>
    </row>
    <row r="186" spans="7:7" x14ac:dyDescent="0.3">
      <c r="G186" s="12" t="s">
        <v>218</v>
      </c>
    </row>
    <row r="187" spans="7:7" x14ac:dyDescent="0.3">
      <c r="G187" s="12" t="s">
        <v>219</v>
      </c>
    </row>
    <row r="188" spans="7:7" x14ac:dyDescent="0.3">
      <c r="G188" s="12" t="s">
        <v>220</v>
      </c>
    </row>
    <row r="189" spans="7:7" x14ac:dyDescent="0.3">
      <c r="G189" s="12" t="s">
        <v>221</v>
      </c>
    </row>
    <row r="190" spans="7:7" x14ac:dyDescent="0.3">
      <c r="G190" s="12" t="s">
        <v>222</v>
      </c>
    </row>
    <row r="191" spans="7:7" x14ac:dyDescent="0.3">
      <c r="G191" s="12" t="s">
        <v>223</v>
      </c>
    </row>
    <row r="192" spans="7:7" x14ac:dyDescent="0.3">
      <c r="G192" s="12" t="s">
        <v>224</v>
      </c>
    </row>
    <row r="193" spans="7:7" x14ac:dyDescent="0.3">
      <c r="G193" s="12" t="s">
        <v>225</v>
      </c>
    </row>
    <row r="194" spans="7:7" x14ac:dyDescent="0.3">
      <c r="G194" s="12" t="s">
        <v>226</v>
      </c>
    </row>
    <row r="195" spans="7:7" x14ac:dyDescent="0.3">
      <c r="G195" s="12" t="s">
        <v>227</v>
      </c>
    </row>
    <row r="196" spans="7:7" x14ac:dyDescent="0.3">
      <c r="G196" s="12" t="s">
        <v>228</v>
      </c>
    </row>
    <row r="197" spans="7:7" x14ac:dyDescent="0.3">
      <c r="G197" s="12" t="s">
        <v>229</v>
      </c>
    </row>
    <row r="198" spans="7:7" x14ac:dyDescent="0.3">
      <c r="G198" s="12" t="s">
        <v>230</v>
      </c>
    </row>
    <row r="199" spans="7:7" x14ac:dyDescent="0.3">
      <c r="G199" s="12" t="s">
        <v>231</v>
      </c>
    </row>
    <row r="200" spans="7:7" x14ac:dyDescent="0.3">
      <c r="G200" s="12" t="s">
        <v>232</v>
      </c>
    </row>
    <row r="201" spans="7:7" x14ac:dyDescent="0.3">
      <c r="G201" s="12" t="s">
        <v>233</v>
      </c>
    </row>
  </sheetData>
  <phoneticPr fontId="4" type="noConversion"/>
  <conditionalFormatting sqref="N3:N15">
    <cfRule type="duplicateValues" dxfId="0" priority="2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10DC3-130A-4130-B628-F92392A725E2}">
  <sheetPr codeName="Sheet4"/>
  <dimension ref="A1:AE35"/>
  <sheetViews>
    <sheetView topLeftCell="A2" zoomScale="50" zoomScaleNormal="50" workbookViewId="0">
      <pane xSplit="6" ySplit="3" topLeftCell="G5" activePane="bottomRight" state="frozen"/>
      <selection activeCell="A2" sqref="A2"/>
      <selection pane="topRight" activeCell="J2" sqref="J2"/>
      <selection pane="bottomLeft" activeCell="A5" sqref="A5"/>
      <selection pane="bottomRight" activeCell="H19" sqref="H19"/>
    </sheetView>
  </sheetViews>
  <sheetFormatPr defaultColWidth="0" defaultRowHeight="14.4" outlineLevelRow="1" x14ac:dyDescent="0.3"/>
  <cols>
    <col min="1" max="1" width="3.88671875" style="54" customWidth="1"/>
    <col min="2" max="2" width="16.5546875" style="91" customWidth="1"/>
    <col min="3" max="3" width="24.44140625" style="91" customWidth="1"/>
    <col min="4" max="4" width="16.109375" style="55" customWidth="1"/>
    <col min="5" max="5" width="39.77734375" style="55" customWidth="1"/>
    <col min="6" max="7" width="27.5546875" style="55" customWidth="1"/>
    <col min="8" max="24" width="10.109375" style="55" customWidth="1"/>
    <col min="25" max="25" width="14.109375" style="55" customWidth="1"/>
    <col min="26" max="26" width="8.77734375" style="55" customWidth="1"/>
    <col min="27" max="31" width="0" style="55" hidden="1" customWidth="1"/>
    <col min="32" max="16384" width="8.77734375" style="55" hidden="1"/>
  </cols>
  <sheetData>
    <row r="1" spans="1:25" ht="14.55" customHeight="1" x14ac:dyDescent="0.3">
      <c r="B1" s="54"/>
      <c r="C1" s="54"/>
      <c r="D1" s="54"/>
      <c r="E1" s="54"/>
      <c r="F1" s="54"/>
      <c r="G1" s="158" t="s">
        <v>424</v>
      </c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</row>
    <row r="2" spans="1:25" ht="50.55" customHeight="1" x14ac:dyDescent="0.3">
      <c r="A2" s="56" t="s">
        <v>425</v>
      </c>
      <c r="B2" s="56" t="s">
        <v>426</v>
      </c>
      <c r="C2" s="57" t="s">
        <v>427</v>
      </c>
      <c r="D2" s="58" t="s">
        <v>429</v>
      </c>
      <c r="E2" s="58" t="s">
        <v>428</v>
      </c>
      <c r="F2" s="59" t="s">
        <v>430</v>
      </c>
      <c r="G2" s="93" t="s">
        <v>465</v>
      </c>
      <c r="H2" s="160" t="s">
        <v>431</v>
      </c>
      <c r="I2" s="161"/>
      <c r="J2" s="161"/>
      <c r="K2" s="162"/>
      <c r="L2" s="160" t="s">
        <v>521</v>
      </c>
      <c r="M2" s="161"/>
      <c r="N2" s="162"/>
      <c r="O2" s="160" t="s">
        <v>522</v>
      </c>
      <c r="P2" s="161"/>
      <c r="Q2" s="162"/>
      <c r="R2" s="160" t="s">
        <v>523</v>
      </c>
      <c r="S2" s="161"/>
      <c r="T2" s="161"/>
      <c r="U2" s="162"/>
      <c r="V2" s="160" t="s">
        <v>524</v>
      </c>
      <c r="W2" s="161"/>
      <c r="X2" s="162"/>
      <c r="Y2" s="58" t="s">
        <v>525</v>
      </c>
    </row>
    <row r="3" spans="1:25" ht="14.55" customHeight="1" x14ac:dyDescent="0.3">
      <c r="A3" s="60" t="s">
        <v>432</v>
      </c>
      <c r="B3" s="61"/>
      <c r="C3" s="62"/>
      <c r="D3" s="61"/>
      <c r="E3" s="61"/>
      <c r="F3" s="63"/>
      <c r="G3" s="64" t="s">
        <v>433</v>
      </c>
      <c r="H3" s="64" t="s">
        <v>434</v>
      </c>
      <c r="I3" s="64" t="s">
        <v>435</v>
      </c>
      <c r="J3" s="64" t="s">
        <v>436</v>
      </c>
      <c r="K3" s="64" t="s">
        <v>437</v>
      </c>
      <c r="L3" s="64" t="s">
        <v>438</v>
      </c>
      <c r="M3" s="64" t="s">
        <v>439</v>
      </c>
      <c r="N3" s="64" t="s">
        <v>440</v>
      </c>
      <c r="O3" s="64" t="s">
        <v>441</v>
      </c>
      <c r="P3" s="64" t="s">
        <v>442</v>
      </c>
      <c r="Q3" s="64" t="s">
        <v>472</v>
      </c>
      <c r="R3" s="64" t="s">
        <v>443</v>
      </c>
      <c r="S3" s="64" t="s">
        <v>444</v>
      </c>
      <c r="T3" s="65" t="s">
        <v>445</v>
      </c>
      <c r="U3" s="64" t="s">
        <v>520</v>
      </c>
      <c r="V3" s="64" t="s">
        <v>446</v>
      </c>
      <c r="W3" s="64" t="s">
        <v>447</v>
      </c>
      <c r="X3" s="64" t="s">
        <v>448</v>
      </c>
      <c r="Y3" s="64" t="s">
        <v>449</v>
      </c>
    </row>
    <row r="4" spans="1:25" ht="100.95" customHeight="1" x14ac:dyDescent="0.3">
      <c r="A4" s="66"/>
      <c r="B4" s="67"/>
      <c r="C4" s="68"/>
      <c r="D4" s="67"/>
      <c r="E4" s="69" t="s">
        <v>450</v>
      </c>
      <c r="F4" s="70" t="s">
        <v>451</v>
      </c>
      <c r="G4" s="71" t="s">
        <v>422</v>
      </c>
      <c r="H4" s="72" t="s">
        <v>452</v>
      </c>
      <c r="I4" s="72" t="s">
        <v>22</v>
      </c>
      <c r="J4" s="72" t="s">
        <v>398</v>
      </c>
      <c r="K4" s="72" t="s">
        <v>24</v>
      </c>
      <c r="L4" s="72" t="s">
        <v>14</v>
      </c>
      <c r="M4" s="72" t="s">
        <v>15</v>
      </c>
      <c r="N4" s="72" t="s">
        <v>279</v>
      </c>
      <c r="O4" s="72" t="s">
        <v>17</v>
      </c>
      <c r="P4" s="72" t="s">
        <v>18</v>
      </c>
      <c r="Q4" s="72" t="s">
        <v>19</v>
      </c>
      <c r="R4" s="72" t="s">
        <v>29</v>
      </c>
      <c r="S4" s="72" t="s">
        <v>30</v>
      </c>
      <c r="T4" s="72" t="s">
        <v>31</v>
      </c>
      <c r="U4" s="72" t="s">
        <v>453</v>
      </c>
      <c r="V4" s="72" t="s">
        <v>21</v>
      </c>
      <c r="W4" s="72" t="s">
        <v>22</v>
      </c>
      <c r="X4" s="72" t="s">
        <v>24</v>
      </c>
      <c r="Y4" s="72" t="s">
        <v>398</v>
      </c>
    </row>
    <row r="5" spans="1:25" s="78" customFormat="1" ht="14.55" customHeight="1" x14ac:dyDescent="0.3">
      <c r="A5" s="73" t="s">
        <v>454</v>
      </c>
      <c r="B5" s="74"/>
      <c r="C5" s="75" t="s">
        <v>455</v>
      </c>
      <c r="D5" s="74"/>
      <c r="E5" s="76">
        <f>MIN(G5:Y5)</f>
        <v>6</v>
      </c>
      <c r="F5" s="76">
        <f>MAX(G5:Y5)</f>
        <v>8</v>
      </c>
      <c r="G5" s="77">
        <f t="shared" ref="G5:Y5" si="0">SUBTOTAL(9,G$14:G$34)</f>
        <v>7</v>
      </c>
      <c r="H5" s="77">
        <f t="shared" si="0"/>
        <v>7</v>
      </c>
      <c r="I5" s="77">
        <f t="shared" si="0"/>
        <v>7</v>
      </c>
      <c r="J5" s="77">
        <f t="shared" si="0"/>
        <v>7</v>
      </c>
      <c r="K5" s="77">
        <f t="shared" si="0"/>
        <v>8</v>
      </c>
      <c r="L5" s="77">
        <f t="shared" si="0"/>
        <v>7</v>
      </c>
      <c r="M5" s="77">
        <f t="shared" si="0"/>
        <v>7</v>
      </c>
      <c r="N5" s="77">
        <f t="shared" si="0"/>
        <v>7</v>
      </c>
      <c r="O5" s="77">
        <f t="shared" si="0"/>
        <v>8</v>
      </c>
      <c r="P5" s="77">
        <f t="shared" si="0"/>
        <v>7</v>
      </c>
      <c r="Q5" s="77">
        <f t="shared" si="0"/>
        <v>7</v>
      </c>
      <c r="R5" s="77">
        <f t="shared" si="0"/>
        <v>6</v>
      </c>
      <c r="S5" s="77">
        <f t="shared" si="0"/>
        <v>6</v>
      </c>
      <c r="T5" s="77">
        <f t="shared" si="0"/>
        <v>7</v>
      </c>
      <c r="U5" s="77">
        <f t="shared" si="0"/>
        <v>8</v>
      </c>
      <c r="V5" s="77">
        <f t="shared" si="0"/>
        <v>7</v>
      </c>
      <c r="W5" s="77">
        <f t="shared" si="0"/>
        <v>7</v>
      </c>
      <c r="X5" s="77">
        <f t="shared" si="0"/>
        <v>8</v>
      </c>
      <c r="Y5" s="77">
        <f t="shared" si="0"/>
        <v>7</v>
      </c>
    </row>
    <row r="6" spans="1:25" x14ac:dyDescent="0.3">
      <c r="A6" s="79"/>
      <c r="B6" s="74"/>
      <c r="C6" s="75" t="s">
        <v>455</v>
      </c>
      <c r="D6" s="74"/>
      <c r="E6" s="74"/>
      <c r="F6" s="80" t="s">
        <v>456</v>
      </c>
      <c r="G6" s="77">
        <f t="shared" ref="G6:Y6" si="1">SUMIF($D$14:$D$34,$F$6,G$14:G$34)</f>
        <v>5</v>
      </c>
      <c r="H6" s="77">
        <f t="shared" si="1"/>
        <v>5</v>
      </c>
      <c r="I6" s="77">
        <f t="shared" si="1"/>
        <v>5</v>
      </c>
      <c r="J6" s="77">
        <f t="shared" si="1"/>
        <v>4</v>
      </c>
      <c r="K6" s="77">
        <f t="shared" si="1"/>
        <v>6</v>
      </c>
      <c r="L6" s="77">
        <f t="shared" si="1"/>
        <v>6</v>
      </c>
      <c r="M6" s="77">
        <f t="shared" si="1"/>
        <v>5</v>
      </c>
      <c r="N6" s="77">
        <f t="shared" si="1"/>
        <v>6</v>
      </c>
      <c r="O6" s="77">
        <f t="shared" si="1"/>
        <v>6</v>
      </c>
      <c r="P6" s="77">
        <f t="shared" si="1"/>
        <v>4</v>
      </c>
      <c r="Q6" s="77">
        <f t="shared" si="1"/>
        <v>4</v>
      </c>
      <c r="R6" s="77">
        <f t="shared" si="1"/>
        <v>5</v>
      </c>
      <c r="S6" s="77">
        <f t="shared" si="1"/>
        <v>5</v>
      </c>
      <c r="T6" s="77">
        <f t="shared" si="1"/>
        <v>6</v>
      </c>
      <c r="U6" s="77">
        <f t="shared" si="1"/>
        <v>5</v>
      </c>
      <c r="V6" s="77">
        <f t="shared" si="1"/>
        <v>5</v>
      </c>
      <c r="W6" s="77">
        <f t="shared" si="1"/>
        <v>5</v>
      </c>
      <c r="X6" s="77">
        <f t="shared" si="1"/>
        <v>6</v>
      </c>
      <c r="Y6" s="77">
        <f t="shared" si="1"/>
        <v>4</v>
      </c>
    </row>
    <row r="7" spans="1:25" x14ac:dyDescent="0.3">
      <c r="A7" s="81"/>
      <c r="B7" s="82"/>
      <c r="C7" s="83" t="s">
        <v>455</v>
      </c>
      <c r="D7" s="82"/>
      <c r="E7" s="82"/>
      <c r="F7" s="80" t="s">
        <v>457</v>
      </c>
      <c r="G7" s="77">
        <f t="shared" ref="G7:Y7" si="2">SUMIF($D$14:$D$34,$F$7,G$14:G$34)</f>
        <v>2</v>
      </c>
      <c r="H7" s="77">
        <f t="shared" si="2"/>
        <v>2</v>
      </c>
      <c r="I7" s="77">
        <f t="shared" si="2"/>
        <v>2</v>
      </c>
      <c r="J7" s="77">
        <f t="shared" si="2"/>
        <v>3</v>
      </c>
      <c r="K7" s="77">
        <f t="shared" si="2"/>
        <v>2</v>
      </c>
      <c r="L7" s="77">
        <f t="shared" si="2"/>
        <v>1</v>
      </c>
      <c r="M7" s="77">
        <f t="shared" si="2"/>
        <v>2</v>
      </c>
      <c r="N7" s="77">
        <f t="shared" si="2"/>
        <v>1</v>
      </c>
      <c r="O7" s="77">
        <f t="shared" si="2"/>
        <v>2</v>
      </c>
      <c r="P7" s="77">
        <f t="shared" si="2"/>
        <v>3</v>
      </c>
      <c r="Q7" s="77">
        <f t="shared" si="2"/>
        <v>3</v>
      </c>
      <c r="R7" s="77">
        <f t="shared" si="2"/>
        <v>1</v>
      </c>
      <c r="S7" s="77">
        <f t="shared" si="2"/>
        <v>1</v>
      </c>
      <c r="T7" s="77">
        <f t="shared" si="2"/>
        <v>1</v>
      </c>
      <c r="U7" s="77">
        <f t="shared" si="2"/>
        <v>3</v>
      </c>
      <c r="V7" s="77">
        <f t="shared" si="2"/>
        <v>2</v>
      </c>
      <c r="W7" s="77">
        <f t="shared" si="2"/>
        <v>2</v>
      </c>
      <c r="X7" s="77">
        <f t="shared" si="2"/>
        <v>2</v>
      </c>
      <c r="Y7" s="77">
        <f t="shared" si="2"/>
        <v>3</v>
      </c>
    </row>
    <row r="8" spans="1:25" outlineLevel="1" x14ac:dyDescent="0.3">
      <c r="A8" s="81"/>
      <c r="B8" s="82"/>
      <c r="C8" s="83"/>
      <c r="D8" s="82"/>
      <c r="E8" s="82"/>
      <c r="F8" s="80" t="str">
        <f>B14</f>
        <v>Инвестиционный профиль проекта</v>
      </c>
      <c r="G8" s="77">
        <f t="shared" ref="G8:L13" si="3">SUMIF($C$14:$C$34,$F8,G$14:G$34)</f>
        <v>3</v>
      </c>
      <c r="H8" s="77">
        <f t="shared" si="3"/>
        <v>3</v>
      </c>
      <c r="I8" s="77">
        <f t="shared" si="3"/>
        <v>3</v>
      </c>
      <c r="J8" s="77">
        <f t="shared" si="3"/>
        <v>3</v>
      </c>
      <c r="K8" s="77">
        <f t="shared" si="3"/>
        <v>3</v>
      </c>
      <c r="L8" s="77">
        <f t="shared" si="3"/>
        <v>3</v>
      </c>
      <c r="M8" s="77">
        <f t="shared" ref="M8:Y13" si="4">SUMIF($C$14:$C$34,$F8,M$14:M$34)</f>
        <v>3</v>
      </c>
      <c r="N8" s="77">
        <f t="shared" si="4"/>
        <v>3</v>
      </c>
      <c r="O8" s="77">
        <f t="shared" si="4"/>
        <v>3</v>
      </c>
      <c r="P8" s="77">
        <f t="shared" si="4"/>
        <v>3</v>
      </c>
      <c r="Q8" s="77">
        <f t="shared" si="4"/>
        <v>3</v>
      </c>
      <c r="R8" s="77">
        <f t="shared" si="4"/>
        <v>2</v>
      </c>
      <c r="S8" s="77">
        <f t="shared" si="4"/>
        <v>2</v>
      </c>
      <c r="T8" s="77">
        <f t="shared" si="4"/>
        <v>2</v>
      </c>
      <c r="U8" s="77">
        <f t="shared" si="4"/>
        <v>3</v>
      </c>
      <c r="V8" s="77">
        <f t="shared" si="4"/>
        <v>3</v>
      </c>
      <c r="W8" s="77">
        <f t="shared" si="4"/>
        <v>3</v>
      </c>
      <c r="X8" s="77">
        <f t="shared" si="4"/>
        <v>3</v>
      </c>
      <c r="Y8" s="77">
        <f t="shared" si="4"/>
        <v>3</v>
      </c>
    </row>
    <row r="9" spans="1:25" outlineLevel="1" x14ac:dyDescent="0.3">
      <c r="A9" s="81"/>
      <c r="B9" s="82"/>
      <c r="C9" s="83"/>
      <c r="D9" s="82"/>
      <c r="E9" s="82"/>
      <c r="F9" s="80" t="s">
        <v>459</v>
      </c>
      <c r="G9" s="77">
        <f t="shared" si="3"/>
        <v>2</v>
      </c>
      <c r="H9" s="77">
        <f t="shared" si="3"/>
        <v>3</v>
      </c>
      <c r="I9" s="77">
        <f t="shared" si="3"/>
        <v>3</v>
      </c>
      <c r="J9" s="77">
        <f t="shared" si="3"/>
        <v>2</v>
      </c>
      <c r="K9" s="77">
        <f t="shared" si="3"/>
        <v>4</v>
      </c>
      <c r="L9" s="77">
        <f t="shared" si="3"/>
        <v>2</v>
      </c>
      <c r="M9" s="77">
        <f t="shared" si="4"/>
        <v>1</v>
      </c>
      <c r="N9" s="77">
        <f t="shared" si="4"/>
        <v>2</v>
      </c>
      <c r="O9" s="77">
        <f t="shared" si="4"/>
        <v>2</v>
      </c>
      <c r="P9" s="77">
        <f t="shared" si="4"/>
        <v>2</v>
      </c>
      <c r="Q9" s="77">
        <f t="shared" si="4"/>
        <v>2</v>
      </c>
      <c r="R9" s="77">
        <f t="shared" si="4"/>
        <v>2</v>
      </c>
      <c r="S9" s="77">
        <f t="shared" si="4"/>
        <v>3</v>
      </c>
      <c r="T9" s="77">
        <f t="shared" si="4"/>
        <v>4</v>
      </c>
      <c r="U9" s="77">
        <f t="shared" si="4"/>
        <v>2</v>
      </c>
      <c r="V9" s="77">
        <f t="shared" si="4"/>
        <v>3</v>
      </c>
      <c r="W9" s="77">
        <f t="shared" si="4"/>
        <v>3</v>
      </c>
      <c r="X9" s="77">
        <f t="shared" si="4"/>
        <v>4</v>
      </c>
      <c r="Y9" s="77">
        <f t="shared" si="4"/>
        <v>2</v>
      </c>
    </row>
    <row r="10" spans="1:25" outlineLevel="1" x14ac:dyDescent="0.3">
      <c r="A10" s="81"/>
      <c r="B10" s="82"/>
      <c r="C10" s="83"/>
      <c r="D10" s="82"/>
      <c r="E10" s="82"/>
      <c r="F10" s="80" t="str">
        <f>B26</f>
        <v>Эффективность проекта</v>
      </c>
      <c r="G10" s="77">
        <f t="shared" si="3"/>
        <v>1</v>
      </c>
      <c r="H10" s="77">
        <f t="shared" si="3"/>
        <v>0</v>
      </c>
      <c r="I10" s="77">
        <f t="shared" si="3"/>
        <v>0</v>
      </c>
      <c r="J10" s="77">
        <f t="shared" si="3"/>
        <v>0</v>
      </c>
      <c r="K10" s="77">
        <f t="shared" si="3"/>
        <v>0</v>
      </c>
      <c r="L10" s="77">
        <f t="shared" si="3"/>
        <v>1</v>
      </c>
      <c r="M10" s="77">
        <f t="shared" si="4"/>
        <v>1</v>
      </c>
      <c r="N10" s="77">
        <f t="shared" si="4"/>
        <v>1</v>
      </c>
      <c r="O10" s="77">
        <f t="shared" si="4"/>
        <v>1</v>
      </c>
      <c r="P10" s="77">
        <f t="shared" si="4"/>
        <v>0</v>
      </c>
      <c r="Q10" s="77">
        <f t="shared" si="4"/>
        <v>0</v>
      </c>
      <c r="R10" s="77">
        <f t="shared" si="4"/>
        <v>1</v>
      </c>
      <c r="S10" s="77">
        <f t="shared" si="4"/>
        <v>0</v>
      </c>
      <c r="T10" s="77">
        <f t="shared" si="4"/>
        <v>0</v>
      </c>
      <c r="U10" s="77">
        <f t="shared" si="4"/>
        <v>0</v>
      </c>
      <c r="V10" s="77">
        <f t="shared" si="4"/>
        <v>0</v>
      </c>
      <c r="W10" s="77">
        <f t="shared" si="4"/>
        <v>0</v>
      </c>
      <c r="X10" s="77">
        <f t="shared" si="4"/>
        <v>0</v>
      </c>
      <c r="Y10" s="77">
        <f t="shared" si="4"/>
        <v>0</v>
      </c>
    </row>
    <row r="11" spans="1:25" outlineLevel="1" x14ac:dyDescent="0.3">
      <c r="A11" s="81"/>
      <c r="B11" s="82"/>
      <c r="C11" s="83"/>
      <c r="D11" s="82"/>
      <c r="E11" s="82"/>
      <c r="F11" s="80" t="str">
        <f>B28</f>
        <v>Уникальность, инновационность проекта</v>
      </c>
      <c r="G11" s="77">
        <f t="shared" si="3"/>
        <v>1</v>
      </c>
      <c r="H11" s="77">
        <f t="shared" si="3"/>
        <v>1</v>
      </c>
      <c r="I11" s="77">
        <f t="shared" si="3"/>
        <v>1</v>
      </c>
      <c r="J11" s="77">
        <f t="shared" si="3"/>
        <v>2</v>
      </c>
      <c r="K11" s="77">
        <f t="shared" si="3"/>
        <v>1</v>
      </c>
      <c r="L11" s="77">
        <f t="shared" si="3"/>
        <v>1</v>
      </c>
      <c r="M11" s="77">
        <f t="shared" si="4"/>
        <v>2</v>
      </c>
      <c r="N11" s="77">
        <f t="shared" si="4"/>
        <v>1</v>
      </c>
      <c r="O11" s="77">
        <f t="shared" si="4"/>
        <v>2</v>
      </c>
      <c r="P11" s="77">
        <f t="shared" si="4"/>
        <v>2</v>
      </c>
      <c r="Q11" s="77">
        <f t="shared" si="4"/>
        <v>2</v>
      </c>
      <c r="R11" s="77">
        <f t="shared" si="4"/>
        <v>1</v>
      </c>
      <c r="S11" s="77">
        <f t="shared" si="4"/>
        <v>1</v>
      </c>
      <c r="T11" s="77">
        <f t="shared" si="4"/>
        <v>1</v>
      </c>
      <c r="U11" s="77">
        <f t="shared" si="4"/>
        <v>2</v>
      </c>
      <c r="V11" s="77">
        <f t="shared" si="4"/>
        <v>1</v>
      </c>
      <c r="W11" s="77">
        <f t="shared" si="4"/>
        <v>1</v>
      </c>
      <c r="X11" s="77">
        <f t="shared" si="4"/>
        <v>1</v>
      </c>
      <c r="Y11" s="77">
        <f t="shared" si="4"/>
        <v>2</v>
      </c>
    </row>
    <row r="12" spans="1:25" outlineLevel="1" x14ac:dyDescent="0.3">
      <c r="A12" s="81"/>
      <c r="B12" s="82"/>
      <c r="C12" s="83"/>
      <c r="D12" s="82"/>
      <c r="E12" s="82"/>
      <c r="F12" s="80" t="str">
        <f>B32</f>
        <v>Вовлеченность в глобальный рынок</v>
      </c>
      <c r="G12" s="77">
        <f t="shared" si="3"/>
        <v>0</v>
      </c>
      <c r="H12" s="77">
        <f t="shared" si="3"/>
        <v>0</v>
      </c>
      <c r="I12" s="77">
        <f t="shared" si="3"/>
        <v>0</v>
      </c>
      <c r="J12" s="77">
        <f t="shared" si="3"/>
        <v>0</v>
      </c>
      <c r="K12" s="77">
        <f t="shared" si="3"/>
        <v>0</v>
      </c>
      <c r="L12" s="77">
        <f t="shared" si="3"/>
        <v>0</v>
      </c>
      <c r="M12" s="77">
        <f t="shared" si="4"/>
        <v>0</v>
      </c>
      <c r="N12" s="77">
        <f t="shared" si="4"/>
        <v>0</v>
      </c>
      <c r="O12" s="77">
        <f t="shared" si="4"/>
        <v>0</v>
      </c>
      <c r="P12" s="77">
        <f t="shared" si="4"/>
        <v>0</v>
      </c>
      <c r="Q12" s="77">
        <f t="shared" si="4"/>
        <v>0</v>
      </c>
      <c r="R12" s="77">
        <f t="shared" si="4"/>
        <v>0</v>
      </c>
      <c r="S12" s="77">
        <f t="shared" si="4"/>
        <v>0</v>
      </c>
      <c r="T12" s="77">
        <f t="shared" si="4"/>
        <v>0</v>
      </c>
      <c r="U12" s="77">
        <f t="shared" si="4"/>
        <v>0</v>
      </c>
      <c r="V12" s="77">
        <f t="shared" si="4"/>
        <v>0</v>
      </c>
      <c r="W12" s="77">
        <f t="shared" si="4"/>
        <v>0</v>
      </c>
      <c r="X12" s="77">
        <f t="shared" si="4"/>
        <v>0</v>
      </c>
      <c r="Y12" s="77">
        <f t="shared" si="4"/>
        <v>0</v>
      </c>
    </row>
    <row r="13" spans="1:25" outlineLevel="1" x14ac:dyDescent="0.3">
      <c r="A13" s="81"/>
      <c r="B13" s="82"/>
      <c r="C13" s="83"/>
      <c r="D13" s="82"/>
      <c r="E13" s="82"/>
      <c r="F13" s="80" t="str">
        <f>B34</f>
        <v>Региональный социально-экономический эффект</v>
      </c>
      <c r="G13" s="77">
        <f t="shared" si="3"/>
        <v>0</v>
      </c>
      <c r="H13" s="77">
        <f t="shared" si="3"/>
        <v>0</v>
      </c>
      <c r="I13" s="77">
        <f t="shared" si="3"/>
        <v>0</v>
      </c>
      <c r="J13" s="77">
        <f t="shared" si="3"/>
        <v>0</v>
      </c>
      <c r="K13" s="77">
        <f t="shared" si="3"/>
        <v>0</v>
      </c>
      <c r="L13" s="77">
        <f t="shared" si="3"/>
        <v>0</v>
      </c>
      <c r="M13" s="77">
        <f t="shared" si="4"/>
        <v>0</v>
      </c>
      <c r="N13" s="77">
        <f t="shared" si="4"/>
        <v>0</v>
      </c>
      <c r="O13" s="77">
        <f t="shared" si="4"/>
        <v>0</v>
      </c>
      <c r="P13" s="77">
        <f t="shared" si="4"/>
        <v>0</v>
      </c>
      <c r="Q13" s="77">
        <f t="shared" si="4"/>
        <v>0</v>
      </c>
      <c r="R13" s="77">
        <f t="shared" si="4"/>
        <v>0</v>
      </c>
      <c r="S13" s="77">
        <f t="shared" si="4"/>
        <v>0</v>
      </c>
      <c r="T13" s="77">
        <f t="shared" si="4"/>
        <v>0</v>
      </c>
      <c r="U13" s="77">
        <f t="shared" si="4"/>
        <v>1</v>
      </c>
      <c r="V13" s="77">
        <f t="shared" si="4"/>
        <v>0</v>
      </c>
      <c r="W13" s="77">
        <f t="shared" si="4"/>
        <v>0</v>
      </c>
      <c r="X13" s="77">
        <f t="shared" si="4"/>
        <v>0</v>
      </c>
      <c r="Y13" s="77">
        <f t="shared" si="4"/>
        <v>0</v>
      </c>
    </row>
    <row r="14" spans="1:25" ht="26.4" x14ac:dyDescent="0.3">
      <c r="A14" s="155">
        <v>1</v>
      </c>
      <c r="B14" s="156" t="s">
        <v>458</v>
      </c>
      <c r="C14" s="84" t="str">
        <f>$B$14</f>
        <v>Инвестиционный профиль проекта</v>
      </c>
      <c r="D14" s="85" t="s">
        <v>456</v>
      </c>
      <c r="E14" s="85" t="s">
        <v>247</v>
      </c>
      <c r="F14" s="86">
        <f t="shared" ref="F14:F27" si="5">SUM(G14:Y14)</f>
        <v>19</v>
      </c>
      <c r="G14" s="87">
        <v>1</v>
      </c>
      <c r="H14" s="87">
        <v>1</v>
      </c>
      <c r="I14" s="87">
        <v>1</v>
      </c>
      <c r="J14" s="87">
        <v>1</v>
      </c>
      <c r="K14" s="87">
        <v>1</v>
      </c>
      <c r="L14" s="87">
        <v>1</v>
      </c>
      <c r="M14" s="87">
        <v>1</v>
      </c>
      <c r="N14" s="87">
        <v>1</v>
      </c>
      <c r="O14" s="87">
        <v>1</v>
      </c>
      <c r="P14" s="87">
        <v>1</v>
      </c>
      <c r="Q14" s="87">
        <v>1</v>
      </c>
      <c r="R14" s="87">
        <v>1</v>
      </c>
      <c r="S14" s="87">
        <v>1</v>
      </c>
      <c r="T14" s="87">
        <v>1</v>
      </c>
      <c r="U14" s="87">
        <v>1</v>
      </c>
      <c r="V14" s="87">
        <v>1</v>
      </c>
      <c r="W14" s="87">
        <v>1</v>
      </c>
      <c r="X14" s="87">
        <v>1</v>
      </c>
      <c r="Y14" s="87">
        <v>1</v>
      </c>
    </row>
    <row r="15" spans="1:25" ht="39.6" x14ac:dyDescent="0.3">
      <c r="A15" s="155"/>
      <c r="B15" s="156"/>
      <c r="C15" s="84" t="str">
        <f>$B$14</f>
        <v>Инвестиционный профиль проекта</v>
      </c>
      <c r="D15" s="85" t="s">
        <v>456</v>
      </c>
      <c r="E15" s="85" t="s">
        <v>420</v>
      </c>
      <c r="F15" s="86">
        <f t="shared" si="5"/>
        <v>5</v>
      </c>
      <c r="G15" s="88">
        <v>0</v>
      </c>
      <c r="H15" s="88">
        <v>0</v>
      </c>
      <c r="I15" s="88">
        <v>0</v>
      </c>
      <c r="J15" s="88">
        <v>0</v>
      </c>
      <c r="K15" s="88">
        <v>0</v>
      </c>
      <c r="L15" s="87">
        <v>1</v>
      </c>
      <c r="M15" s="87">
        <v>1</v>
      </c>
      <c r="N15" s="87">
        <v>1</v>
      </c>
      <c r="O15" s="87">
        <v>1</v>
      </c>
      <c r="P15" s="88">
        <v>0</v>
      </c>
      <c r="Q15" s="88">
        <v>0</v>
      </c>
      <c r="R15" s="88">
        <v>0</v>
      </c>
      <c r="S15" s="88">
        <v>0</v>
      </c>
      <c r="T15" s="88">
        <v>0</v>
      </c>
      <c r="U15" s="87">
        <v>1</v>
      </c>
      <c r="V15" s="88">
        <v>0</v>
      </c>
      <c r="W15" s="88">
        <v>0</v>
      </c>
      <c r="X15" s="88">
        <v>0</v>
      </c>
      <c r="Y15" s="88">
        <v>0</v>
      </c>
    </row>
    <row r="16" spans="1:25" ht="51" customHeight="1" x14ac:dyDescent="0.3">
      <c r="A16" s="155"/>
      <c r="B16" s="156"/>
      <c r="C16" s="84" t="str">
        <f>$B$14</f>
        <v>Инвестиционный профиль проекта</v>
      </c>
      <c r="D16" s="85" t="s">
        <v>457</v>
      </c>
      <c r="E16" s="85" t="s">
        <v>423</v>
      </c>
      <c r="F16" s="86">
        <f t="shared" si="5"/>
        <v>11</v>
      </c>
      <c r="G16" s="87">
        <v>1</v>
      </c>
      <c r="H16" s="87">
        <v>1</v>
      </c>
      <c r="I16" s="87">
        <v>1</v>
      </c>
      <c r="J16" s="87">
        <v>1</v>
      </c>
      <c r="K16" s="87">
        <v>1</v>
      </c>
      <c r="L16" s="89"/>
      <c r="M16" s="89"/>
      <c r="N16" s="89"/>
      <c r="O16" s="89"/>
      <c r="P16" s="87">
        <v>1</v>
      </c>
      <c r="Q16" s="87">
        <v>1</v>
      </c>
      <c r="R16" s="89"/>
      <c r="S16" s="89"/>
      <c r="T16" s="89"/>
      <c r="U16" s="89"/>
      <c r="V16" s="87">
        <v>1</v>
      </c>
      <c r="W16" s="87">
        <v>1</v>
      </c>
      <c r="X16" s="87">
        <v>1</v>
      </c>
      <c r="Y16" s="87">
        <v>1</v>
      </c>
    </row>
    <row r="17" spans="1:26" x14ac:dyDescent="0.3">
      <c r="A17" s="155"/>
      <c r="B17" s="156"/>
      <c r="C17" s="84" t="str">
        <f>$B$14</f>
        <v>Инвестиционный профиль проекта</v>
      </c>
      <c r="D17" s="85" t="s">
        <v>456</v>
      </c>
      <c r="E17" s="85" t="s">
        <v>406</v>
      </c>
      <c r="F17" s="86">
        <f t="shared" si="5"/>
        <v>19</v>
      </c>
      <c r="G17" s="87">
        <v>1</v>
      </c>
      <c r="H17" s="87">
        <v>1</v>
      </c>
      <c r="I17" s="87">
        <v>1</v>
      </c>
      <c r="J17" s="87">
        <v>1</v>
      </c>
      <c r="K17" s="87">
        <v>1</v>
      </c>
      <c r="L17" s="87">
        <v>1</v>
      </c>
      <c r="M17" s="87">
        <v>1</v>
      </c>
      <c r="N17" s="87">
        <v>1</v>
      </c>
      <c r="O17" s="87">
        <v>1</v>
      </c>
      <c r="P17" s="87">
        <v>1</v>
      </c>
      <c r="Q17" s="87">
        <v>1</v>
      </c>
      <c r="R17" s="87">
        <v>1</v>
      </c>
      <c r="S17" s="87">
        <v>1</v>
      </c>
      <c r="T17" s="87">
        <v>1</v>
      </c>
      <c r="U17" s="87">
        <v>1</v>
      </c>
      <c r="V17" s="87">
        <v>1</v>
      </c>
      <c r="W17" s="87">
        <v>1</v>
      </c>
      <c r="X17" s="87">
        <v>1</v>
      </c>
      <c r="Y17" s="87">
        <v>1</v>
      </c>
    </row>
    <row r="18" spans="1:26" ht="86.55" customHeight="1" x14ac:dyDescent="0.3">
      <c r="A18" s="155">
        <v>2</v>
      </c>
      <c r="B18" s="157" t="s">
        <v>459</v>
      </c>
      <c r="C18" s="84" t="str">
        <f t="shared" ref="C18:C25" si="6">$B$18</f>
        <v>Масштаб проекта</v>
      </c>
      <c r="D18" s="85" t="s">
        <v>456</v>
      </c>
      <c r="E18" s="85" t="s">
        <v>501</v>
      </c>
      <c r="F18" s="86">
        <f t="shared" si="5"/>
        <v>1</v>
      </c>
      <c r="G18" s="89"/>
      <c r="H18" s="89"/>
      <c r="I18" s="89"/>
      <c r="J18" s="89"/>
      <c r="K18" s="87">
        <v>0.5</v>
      </c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7">
        <v>0.5</v>
      </c>
      <c r="Y18" s="89"/>
    </row>
    <row r="19" spans="1:26" ht="86.55" customHeight="1" x14ac:dyDescent="0.3">
      <c r="A19" s="155"/>
      <c r="B19" s="157"/>
      <c r="C19" s="84" t="str">
        <f t="shared" si="6"/>
        <v>Масштаб проекта</v>
      </c>
      <c r="D19" s="85" t="s">
        <v>456</v>
      </c>
      <c r="E19" s="85" t="s">
        <v>516</v>
      </c>
      <c r="F19" s="86">
        <f t="shared" si="5"/>
        <v>1</v>
      </c>
      <c r="G19" s="89"/>
      <c r="H19" s="89"/>
      <c r="I19" s="89"/>
      <c r="J19" s="89"/>
      <c r="K19" s="87">
        <v>0.5</v>
      </c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7">
        <v>0.5</v>
      </c>
      <c r="Y19" s="89"/>
    </row>
    <row r="20" spans="1:26" ht="86.55" customHeight="1" x14ac:dyDescent="0.3">
      <c r="A20" s="155"/>
      <c r="B20" s="157"/>
      <c r="C20" s="84" t="str">
        <f t="shared" si="6"/>
        <v>Масштаб проекта</v>
      </c>
      <c r="D20" s="85" t="s">
        <v>456</v>
      </c>
      <c r="E20" s="85" t="s">
        <v>296</v>
      </c>
      <c r="F20" s="86">
        <f t="shared" si="5"/>
        <v>1</v>
      </c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7">
        <v>1</v>
      </c>
      <c r="U20" s="89"/>
      <c r="V20" s="89"/>
      <c r="W20" s="89"/>
      <c r="X20" s="89"/>
      <c r="Y20" s="89"/>
    </row>
    <row r="21" spans="1:26" ht="26.4" x14ac:dyDescent="0.3">
      <c r="A21" s="155"/>
      <c r="B21" s="157"/>
      <c r="C21" s="84" t="str">
        <f t="shared" si="6"/>
        <v>Масштаб проекта</v>
      </c>
      <c r="D21" s="85" t="s">
        <v>456</v>
      </c>
      <c r="E21" s="85" t="s">
        <v>480</v>
      </c>
      <c r="F21" s="86">
        <f t="shared" si="5"/>
        <v>2</v>
      </c>
      <c r="G21" s="89"/>
      <c r="H21" s="87">
        <v>1</v>
      </c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7">
        <v>1</v>
      </c>
      <c r="W21" s="89"/>
      <c r="X21" s="89"/>
      <c r="Y21" s="89"/>
    </row>
    <row r="22" spans="1:26" ht="26.4" x14ac:dyDescent="0.3">
      <c r="A22" s="155"/>
      <c r="B22" s="157"/>
      <c r="C22" s="84" t="str">
        <f t="shared" si="6"/>
        <v>Масштаб проекта</v>
      </c>
      <c r="D22" s="85" t="s">
        <v>456</v>
      </c>
      <c r="E22" s="85" t="s">
        <v>481</v>
      </c>
      <c r="F22" s="86">
        <f t="shared" si="5"/>
        <v>3</v>
      </c>
      <c r="G22" s="89"/>
      <c r="H22" s="89"/>
      <c r="I22" s="87">
        <v>1</v>
      </c>
      <c r="J22" s="89"/>
      <c r="K22" s="89"/>
      <c r="L22" s="89"/>
      <c r="M22" s="89"/>
      <c r="N22" s="89"/>
      <c r="O22" s="89"/>
      <c r="P22" s="89"/>
      <c r="Q22" s="89"/>
      <c r="R22" s="89"/>
      <c r="S22" s="87">
        <v>1</v>
      </c>
      <c r="T22" s="89"/>
      <c r="U22" s="89"/>
      <c r="V22" s="89"/>
      <c r="W22" s="87">
        <v>1</v>
      </c>
      <c r="X22" s="89"/>
      <c r="Y22" s="89"/>
    </row>
    <row r="23" spans="1:26" ht="26.4" x14ac:dyDescent="0.3">
      <c r="A23" s="155"/>
      <c r="B23" s="157"/>
      <c r="C23" s="84" t="str">
        <f t="shared" si="6"/>
        <v>Масштаб проекта</v>
      </c>
      <c r="D23" s="85" t="s">
        <v>456</v>
      </c>
      <c r="E23" s="85" t="s">
        <v>479</v>
      </c>
      <c r="F23" s="86">
        <f t="shared" si="5"/>
        <v>3</v>
      </c>
      <c r="G23" s="89"/>
      <c r="H23" s="89"/>
      <c r="I23" s="89"/>
      <c r="J23" s="89"/>
      <c r="K23" s="87">
        <v>1</v>
      </c>
      <c r="L23" s="89"/>
      <c r="M23" s="89"/>
      <c r="N23" s="89"/>
      <c r="O23" s="89"/>
      <c r="P23" s="89"/>
      <c r="Q23" s="89"/>
      <c r="R23" s="89"/>
      <c r="S23" s="89"/>
      <c r="T23" s="87">
        <v>1</v>
      </c>
      <c r="U23" s="89"/>
      <c r="V23" s="89"/>
      <c r="W23" s="89"/>
      <c r="X23" s="87">
        <v>1</v>
      </c>
      <c r="Y23" s="89"/>
    </row>
    <row r="24" spans="1:26" ht="26.4" x14ac:dyDescent="0.3">
      <c r="A24" s="155"/>
      <c r="B24" s="157"/>
      <c r="C24" s="84" t="str">
        <f t="shared" si="6"/>
        <v>Масштаб проекта</v>
      </c>
      <c r="D24" s="85" t="s">
        <v>456</v>
      </c>
      <c r="E24" s="85" t="s">
        <v>464</v>
      </c>
      <c r="F24" s="86">
        <f t="shared" si="5"/>
        <v>19</v>
      </c>
      <c r="G24" s="87">
        <v>1</v>
      </c>
      <c r="H24" s="87">
        <v>1</v>
      </c>
      <c r="I24" s="87">
        <v>1</v>
      </c>
      <c r="J24" s="87">
        <v>1</v>
      </c>
      <c r="K24" s="87">
        <v>1</v>
      </c>
      <c r="L24" s="87">
        <v>1</v>
      </c>
      <c r="M24" s="87">
        <v>1</v>
      </c>
      <c r="N24" s="87">
        <v>1</v>
      </c>
      <c r="O24" s="87">
        <v>1</v>
      </c>
      <c r="P24" s="87">
        <v>1</v>
      </c>
      <c r="Q24" s="87">
        <v>1</v>
      </c>
      <c r="R24" s="87">
        <v>1</v>
      </c>
      <c r="S24" s="87">
        <v>1</v>
      </c>
      <c r="T24" s="87">
        <v>1</v>
      </c>
      <c r="U24" s="87">
        <v>1</v>
      </c>
      <c r="V24" s="87">
        <v>1</v>
      </c>
      <c r="W24" s="87">
        <v>1</v>
      </c>
      <c r="X24" s="87">
        <v>1</v>
      </c>
      <c r="Y24" s="87">
        <v>1</v>
      </c>
    </row>
    <row r="25" spans="1:26" ht="26.4" x14ac:dyDescent="0.3">
      <c r="A25" s="155"/>
      <c r="B25" s="157"/>
      <c r="C25" s="84" t="str">
        <f t="shared" si="6"/>
        <v>Масштаб проекта</v>
      </c>
      <c r="D25" s="85" t="s">
        <v>456</v>
      </c>
      <c r="E25" s="85" t="s">
        <v>517</v>
      </c>
      <c r="F25" s="86">
        <f t="shared" si="5"/>
        <v>18</v>
      </c>
      <c r="G25" s="87">
        <v>1</v>
      </c>
      <c r="H25" s="87">
        <v>1</v>
      </c>
      <c r="I25" s="87">
        <v>1</v>
      </c>
      <c r="J25" s="87">
        <v>1</v>
      </c>
      <c r="K25" s="87">
        <v>1</v>
      </c>
      <c r="L25" s="87">
        <v>1</v>
      </c>
      <c r="M25" s="88">
        <v>0</v>
      </c>
      <c r="N25" s="87">
        <v>1</v>
      </c>
      <c r="O25" s="87">
        <v>1</v>
      </c>
      <c r="P25" s="87">
        <v>1</v>
      </c>
      <c r="Q25" s="87">
        <v>1</v>
      </c>
      <c r="R25" s="87">
        <v>1</v>
      </c>
      <c r="S25" s="87">
        <v>1</v>
      </c>
      <c r="T25" s="87">
        <v>1</v>
      </c>
      <c r="U25" s="87">
        <v>1</v>
      </c>
      <c r="V25" s="87">
        <v>1</v>
      </c>
      <c r="W25" s="87">
        <v>1</v>
      </c>
      <c r="X25" s="87">
        <v>1</v>
      </c>
      <c r="Y25" s="87">
        <v>1</v>
      </c>
      <c r="Z25" s="109"/>
    </row>
    <row r="26" spans="1:26" ht="39.6" x14ac:dyDescent="0.3">
      <c r="A26" s="163">
        <v>3</v>
      </c>
      <c r="B26" s="164" t="s">
        <v>460</v>
      </c>
      <c r="C26" s="84" t="str">
        <f>$B$26</f>
        <v>Эффективность проекта</v>
      </c>
      <c r="D26" s="85" t="s">
        <v>456</v>
      </c>
      <c r="E26" s="85" t="s">
        <v>518</v>
      </c>
      <c r="F26" s="86">
        <f t="shared" si="5"/>
        <v>5</v>
      </c>
      <c r="G26" s="87">
        <v>1</v>
      </c>
      <c r="H26" s="89"/>
      <c r="I26" s="89"/>
      <c r="J26" s="89"/>
      <c r="K26" s="89"/>
      <c r="L26" s="87">
        <v>1</v>
      </c>
      <c r="M26" s="87">
        <v>1</v>
      </c>
      <c r="N26" s="87">
        <v>1</v>
      </c>
      <c r="O26" s="87">
        <v>1</v>
      </c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109"/>
    </row>
    <row r="27" spans="1:26" x14ac:dyDescent="0.3">
      <c r="A27" s="163"/>
      <c r="B27" s="157"/>
      <c r="C27" s="84" t="str">
        <f>$B$26</f>
        <v>Эффективность проекта</v>
      </c>
      <c r="D27" s="85" t="s">
        <v>456</v>
      </c>
      <c r="E27" s="85" t="s">
        <v>33</v>
      </c>
      <c r="F27" s="86">
        <f t="shared" si="5"/>
        <v>1</v>
      </c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7">
        <v>1</v>
      </c>
      <c r="S27" s="89"/>
      <c r="T27" s="89"/>
      <c r="U27" s="89"/>
      <c r="V27" s="89"/>
      <c r="W27" s="89"/>
      <c r="X27" s="89"/>
      <c r="Y27" s="89"/>
    </row>
    <row r="28" spans="1:26" ht="39.6" x14ac:dyDescent="0.3">
      <c r="A28" s="155">
        <v>4</v>
      </c>
      <c r="B28" s="156" t="s">
        <v>461</v>
      </c>
      <c r="C28" s="84" t="str">
        <f>$B$28</f>
        <v>Уникальность, инновационность проекта</v>
      </c>
      <c r="D28" s="85" t="s">
        <v>457</v>
      </c>
      <c r="E28" s="85" t="s">
        <v>392</v>
      </c>
      <c r="F28" s="86">
        <f t="shared" ref="F28" si="7">SUM(G28:Y28)</f>
        <v>14.5</v>
      </c>
      <c r="G28" s="89"/>
      <c r="H28" s="87">
        <v>1</v>
      </c>
      <c r="I28" s="87">
        <v>1</v>
      </c>
      <c r="J28" s="87">
        <v>1</v>
      </c>
      <c r="K28" s="87">
        <v>1</v>
      </c>
      <c r="L28" s="89"/>
      <c r="M28" s="89"/>
      <c r="N28" s="89"/>
      <c r="O28" s="87">
        <v>0.5</v>
      </c>
      <c r="P28" s="87">
        <v>1</v>
      </c>
      <c r="Q28" s="87">
        <v>1</v>
      </c>
      <c r="R28" s="87">
        <v>1</v>
      </c>
      <c r="S28" s="87">
        <v>1</v>
      </c>
      <c r="T28" s="87">
        <v>1</v>
      </c>
      <c r="U28" s="87">
        <v>1</v>
      </c>
      <c r="V28" s="87">
        <v>1</v>
      </c>
      <c r="W28" s="87">
        <v>1</v>
      </c>
      <c r="X28" s="87">
        <v>1</v>
      </c>
      <c r="Y28" s="87">
        <v>1</v>
      </c>
    </row>
    <row r="29" spans="1:26" ht="26.4" x14ac:dyDescent="0.3">
      <c r="A29" s="155"/>
      <c r="B29" s="156"/>
      <c r="C29" s="84" t="str">
        <f>$B$28</f>
        <v>Уникальность, инновационность проекта</v>
      </c>
      <c r="D29" s="85" t="s">
        <v>457</v>
      </c>
      <c r="E29" s="85" t="s">
        <v>280</v>
      </c>
      <c r="F29" s="86">
        <f t="shared" ref="F29:F34" si="8">SUM(G29:Y29)</f>
        <v>0.5</v>
      </c>
      <c r="G29" s="89"/>
      <c r="H29" s="89"/>
      <c r="I29" s="89"/>
      <c r="J29" s="89"/>
      <c r="K29" s="89"/>
      <c r="L29" s="89"/>
      <c r="M29" s="89"/>
      <c r="N29" s="89"/>
      <c r="O29" s="87">
        <v>0.5</v>
      </c>
      <c r="P29" s="89"/>
      <c r="Q29" s="89"/>
      <c r="R29" s="89"/>
      <c r="S29" s="89"/>
      <c r="T29" s="89"/>
      <c r="U29" s="89"/>
      <c r="V29" s="89"/>
      <c r="W29" s="89"/>
      <c r="X29" s="89"/>
      <c r="Y29" s="89"/>
    </row>
    <row r="30" spans="1:26" ht="52.8" x14ac:dyDescent="0.3">
      <c r="A30" s="155"/>
      <c r="B30" s="156"/>
      <c r="C30" s="84" t="str">
        <f>$B$28</f>
        <v>Уникальность, инновационность проекта</v>
      </c>
      <c r="D30" s="85" t="s">
        <v>457</v>
      </c>
      <c r="E30" s="85" t="s">
        <v>278</v>
      </c>
      <c r="F30" s="86">
        <f t="shared" si="8"/>
        <v>3</v>
      </c>
      <c r="G30" s="89"/>
      <c r="H30" s="89"/>
      <c r="I30" s="89"/>
      <c r="J30" s="89"/>
      <c r="K30" s="89"/>
      <c r="L30" s="87">
        <v>1</v>
      </c>
      <c r="M30" s="87">
        <v>1</v>
      </c>
      <c r="N30" s="87">
        <v>1</v>
      </c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</row>
    <row r="31" spans="1:26" ht="52.8" x14ac:dyDescent="0.3">
      <c r="A31" s="155"/>
      <c r="B31" s="156"/>
      <c r="C31" s="84" t="str">
        <f>$B$28</f>
        <v>Уникальность, инновационность проекта</v>
      </c>
      <c r="D31" s="85" t="s">
        <v>457</v>
      </c>
      <c r="E31" s="85" t="s">
        <v>410</v>
      </c>
      <c r="F31" s="86">
        <f t="shared" si="8"/>
        <v>8</v>
      </c>
      <c r="G31" s="87">
        <v>1</v>
      </c>
      <c r="H31" s="89"/>
      <c r="I31" s="89"/>
      <c r="J31" s="87">
        <v>1</v>
      </c>
      <c r="K31" s="89"/>
      <c r="L31" s="89"/>
      <c r="M31" s="87">
        <v>1</v>
      </c>
      <c r="N31" s="89"/>
      <c r="O31" s="87">
        <v>1</v>
      </c>
      <c r="P31" s="87">
        <v>1</v>
      </c>
      <c r="Q31" s="87">
        <v>1</v>
      </c>
      <c r="R31" s="89"/>
      <c r="S31" s="89"/>
      <c r="T31" s="89"/>
      <c r="U31" s="87">
        <v>1</v>
      </c>
      <c r="V31" s="89"/>
      <c r="W31" s="89"/>
      <c r="X31" s="89"/>
      <c r="Y31" s="87">
        <v>1</v>
      </c>
    </row>
    <row r="32" spans="1:26" ht="39.6" x14ac:dyDescent="0.3">
      <c r="A32" s="155">
        <v>5</v>
      </c>
      <c r="B32" s="156" t="s">
        <v>462</v>
      </c>
      <c r="C32" s="84" t="str">
        <f>$B$32</f>
        <v>Вовлеченность в глобальный рынок</v>
      </c>
      <c r="D32" s="85" t="s">
        <v>456</v>
      </c>
      <c r="E32" s="85" t="s">
        <v>412</v>
      </c>
      <c r="F32" s="86">
        <f t="shared" si="8"/>
        <v>0</v>
      </c>
      <c r="G32" s="88">
        <v>0</v>
      </c>
      <c r="H32" s="88">
        <v>0</v>
      </c>
      <c r="I32" s="88">
        <v>0</v>
      </c>
      <c r="J32" s="88">
        <v>0</v>
      </c>
      <c r="K32" s="88">
        <v>0</v>
      </c>
      <c r="L32" s="88">
        <v>0</v>
      </c>
      <c r="M32" s="88">
        <v>0</v>
      </c>
      <c r="N32" s="88">
        <v>0</v>
      </c>
      <c r="O32" s="88">
        <v>0</v>
      </c>
      <c r="P32" s="88">
        <v>0</v>
      </c>
      <c r="Q32" s="88">
        <v>0</v>
      </c>
      <c r="R32" s="88">
        <v>0</v>
      </c>
      <c r="S32" s="88">
        <v>0</v>
      </c>
      <c r="T32" s="88">
        <v>0</v>
      </c>
      <c r="U32" s="88">
        <v>0</v>
      </c>
      <c r="V32" s="88">
        <v>0</v>
      </c>
      <c r="W32" s="88">
        <v>0</v>
      </c>
      <c r="X32" s="88">
        <v>0</v>
      </c>
      <c r="Y32" s="88">
        <v>0</v>
      </c>
    </row>
    <row r="33" spans="1:25" ht="52.8" x14ac:dyDescent="0.3">
      <c r="A33" s="155"/>
      <c r="B33" s="156"/>
      <c r="C33" s="84" t="str">
        <f>$B$32</f>
        <v>Вовлеченность в глобальный рынок</v>
      </c>
      <c r="D33" s="85" t="s">
        <v>457</v>
      </c>
      <c r="E33" s="85" t="s">
        <v>478</v>
      </c>
      <c r="F33" s="86">
        <f t="shared" si="8"/>
        <v>0</v>
      </c>
      <c r="G33" s="88">
        <v>0</v>
      </c>
      <c r="H33" s="88">
        <v>0</v>
      </c>
      <c r="I33" s="88">
        <v>0</v>
      </c>
      <c r="J33" s="88">
        <v>0</v>
      </c>
      <c r="K33" s="88">
        <v>0</v>
      </c>
      <c r="L33" s="88">
        <v>0</v>
      </c>
      <c r="M33" s="88">
        <v>0</v>
      </c>
      <c r="N33" s="88">
        <v>0</v>
      </c>
      <c r="O33" s="88">
        <v>0</v>
      </c>
      <c r="P33" s="88">
        <v>0</v>
      </c>
      <c r="Q33" s="88">
        <v>0</v>
      </c>
      <c r="R33" s="88">
        <v>0</v>
      </c>
      <c r="S33" s="88">
        <v>0</v>
      </c>
      <c r="T33" s="88">
        <v>0</v>
      </c>
      <c r="U33" s="88">
        <v>0</v>
      </c>
      <c r="V33" s="88">
        <v>0</v>
      </c>
      <c r="W33" s="88">
        <v>0</v>
      </c>
      <c r="X33" s="88">
        <v>0</v>
      </c>
      <c r="Y33" s="88">
        <v>0</v>
      </c>
    </row>
    <row r="34" spans="1:25" ht="52.8" x14ac:dyDescent="0.3">
      <c r="A34" s="90">
        <v>6</v>
      </c>
      <c r="B34" s="92" t="s">
        <v>463</v>
      </c>
      <c r="C34" s="84" t="str">
        <f>$B$34</f>
        <v>Региональный социально-экономический эффект</v>
      </c>
      <c r="D34" s="85" t="s">
        <v>457</v>
      </c>
      <c r="E34" s="85" t="s">
        <v>475</v>
      </c>
      <c r="F34" s="86">
        <f t="shared" si="8"/>
        <v>1</v>
      </c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7">
        <v>1</v>
      </c>
      <c r="V34" s="89"/>
      <c r="W34" s="89"/>
      <c r="X34" s="89"/>
      <c r="Y34" s="89"/>
    </row>
    <row r="35" spans="1:25" x14ac:dyDescent="0.3">
      <c r="A35" s="55"/>
      <c r="B35" s="55"/>
      <c r="C35" s="55"/>
    </row>
  </sheetData>
  <autoFilter ref="A4:Y34" xr:uid="{FCB90030-9769-4715-AD00-52AB38DFF00E}"/>
  <mergeCells count="16">
    <mergeCell ref="A32:A33"/>
    <mergeCell ref="B32:B33"/>
    <mergeCell ref="A26:A27"/>
    <mergeCell ref="B26:B27"/>
    <mergeCell ref="A28:A31"/>
    <mergeCell ref="B28:B31"/>
    <mergeCell ref="A14:A17"/>
    <mergeCell ref="B14:B17"/>
    <mergeCell ref="A18:A25"/>
    <mergeCell ref="B18:B25"/>
    <mergeCell ref="G1:Y1"/>
    <mergeCell ref="H2:K2"/>
    <mergeCell ref="L2:N2"/>
    <mergeCell ref="O2:Q2"/>
    <mergeCell ref="R2:U2"/>
    <mergeCell ref="V2:X2"/>
  </mergeCells>
  <dataValidations count="1">
    <dataValidation type="list" allowBlank="1" showInputMessage="1" showErrorMessage="1" sqref="D14:D34" xr:uid="{6ADD7B8D-7212-4CA1-9FC8-7405F2D3EB30}">
      <formula1>"количественные,качественные"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22</vt:i4>
      </vt:variant>
    </vt:vector>
  </HeadingPairs>
  <TitlesOfParts>
    <vt:vector size="27" baseType="lpstr">
      <vt:lpstr>Сбор данных</vt:lpstr>
      <vt:lpstr>Анкета</vt:lpstr>
      <vt:lpstr>Пример</vt:lpstr>
      <vt:lpstr>Tech</vt:lpstr>
      <vt:lpstr>Tech_M</vt:lpstr>
      <vt:lpstr>Check1</vt:lpstr>
      <vt:lpstr>Check10</vt:lpstr>
      <vt:lpstr>Check11</vt:lpstr>
      <vt:lpstr>Check12</vt:lpstr>
      <vt:lpstr>Check13</vt:lpstr>
      <vt:lpstr>Check14</vt:lpstr>
      <vt:lpstr>Check15</vt:lpstr>
      <vt:lpstr>Check16</vt:lpstr>
      <vt:lpstr>Check17</vt:lpstr>
      <vt:lpstr>Check18</vt:lpstr>
      <vt:lpstr>Check19</vt:lpstr>
      <vt:lpstr>Check20</vt:lpstr>
      <vt:lpstr>Check21</vt:lpstr>
      <vt:lpstr>Check22</vt:lpstr>
      <vt:lpstr>Check3</vt:lpstr>
      <vt:lpstr>Check4</vt:lpstr>
      <vt:lpstr>Check5</vt:lpstr>
      <vt:lpstr>Check6</vt:lpstr>
      <vt:lpstr>Check9</vt:lpstr>
      <vt:lpstr>Начало</vt:lpstr>
      <vt:lpstr>Номинации</vt:lpstr>
      <vt:lpstr>Общие_вопросы</vt:lpstr>
    </vt:vector>
  </TitlesOfParts>
  <Company>TeDo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Aleksey Dikarev</dc:creator>
  <cp:lastModifiedBy>Михаил Комков</cp:lastModifiedBy>
  <dcterms:created xsi:type="dcterms:W3CDTF">2025-06-02T06:23:45Z</dcterms:created>
  <dcterms:modified xsi:type="dcterms:W3CDTF">2026-05-19T11:14:39Z</dcterms:modified>
</cp:coreProperties>
</file>